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mc:AlternateContent xmlns:mc="http://schemas.openxmlformats.org/markup-compatibility/2006">
    <mc:Choice Requires="x15">
      <x15ac:absPath xmlns:x15ac="http://schemas.microsoft.com/office/spreadsheetml/2010/11/ac" url="/Users/136525/Downloads/"/>
    </mc:Choice>
  </mc:AlternateContent>
  <xr:revisionPtr revIDLastSave="0" documentId="8_{768241DE-F970-364F-848A-19AC8E13DB39}" xr6:coauthVersionLast="47" xr6:coauthVersionMax="47" xr10:uidLastSave="{00000000-0000-0000-0000-000000000000}"/>
  <bookViews>
    <workbookView xWindow="13920" yWindow="-21100" windowWidth="38400" windowHeight="21100" tabRatio="931" xr2:uid="{00000000-000D-0000-FFFF-FFFF00000000}"/>
  </bookViews>
  <sheets>
    <sheet name="Introduction" sheetId="1" r:id="rId1"/>
    <sheet name="1. Scoping" sheetId="2" r:id="rId2"/>
    <sheet name="2. Hazardous events and trends" sheetId="3" r:id="rId3"/>
    <sheet name="3. Hazards" sheetId="4" r:id="rId4"/>
    <sheet name="4. Design features" sheetId="5" r:id="rId5"/>
    <sheet name="5. Overall resilience" sheetId="17" r:id="rId6"/>
    <sheet name="Overall report" sheetId="8" r:id="rId7"/>
    <sheet name="Impact report" sheetId="19" r:id="rId8"/>
    <sheet name="Strengths report" sheetId="21" r:id="rId9"/>
    <sheet name="Improvements report" sheetId="22" r:id="rId10"/>
    <sheet name="Model_Lists" sheetId="13" state="hidden" r:id="rId11"/>
    <sheet name="OverView_Calc" sheetId="14" state="hidden" r:id="rId12"/>
    <sheet name="DF_Calc" sheetId="11" state="hidden" r:id="rId13"/>
    <sheet name="Hazard_Calc" sheetId="12" state="hidden" r:id="rId14"/>
  </sheets>
  <definedNames>
    <definedName name="_3Hazard">'3. Hazards'!$D$21:$D$39</definedName>
    <definedName name="_3HazardJustification">'3. Hazards'!$H$21:$H$39</definedName>
    <definedName name="_3HazardRating">'3. Hazards'!$G$21:$G$39</definedName>
    <definedName name="_3HazardShow">'3. Hazards'!$J$21:$J$39</definedName>
    <definedName name="_4DesignBlurb">DF_Calc!$J$6:$J$24</definedName>
    <definedName name="_4DesignClimate">DF_Calc!$H$6:$H$24</definedName>
    <definedName name="_4DesignDescription">DF_Calc!$F$6:$F$24</definedName>
    <definedName name="_4DesignFeatures">DF_Calc!$B$6:$B$24</definedName>
    <definedName name="_4DesignImprovement">DF_Calc!$I$6:$I$24</definedName>
    <definedName name="_4DesignShow">DF_Calc!$E$6:$E$24</definedName>
    <definedName name="_4DesignShowImprovement">DF_Calc!$G$6:$G$24</definedName>
    <definedName name="_xlnm._FilterDatabase" localSheetId="13" hidden="1">Hazard_Calc!$A$1:$D$20</definedName>
    <definedName name="CID">Model_Lists!$I$3:$I$4</definedName>
    <definedName name="CID_ChangeCheck">'2. Hazardous events and trends'!$E$7:$E$8</definedName>
    <definedName name="CIDrelevent">DF_Calc!$C$4:$D$4</definedName>
    <definedName name="CIDreleventDefaultMatrix">DF_Calc!$C$10:$D$18</definedName>
    <definedName name="DesignFeature">DF_Calc!$B$10:$B$18</definedName>
    <definedName name="FilterHazard">'3. Hazards'!$E$19</definedName>
    <definedName name="Hazard">Hazard_Calc!$B$2:$B$12</definedName>
    <definedName name="HazardsMatrix">Hazard_Calc!$C$2:$D$12</definedName>
    <definedName name="_xlnm.Print_Area" localSheetId="6">'Overall report'!$A:$K</definedName>
    <definedName name="RatingOptions2">Model_Lists!$B$3:$B$4</definedName>
    <definedName name="RatingOptions3">Model_Lists!$C$3:$C$5</definedName>
    <definedName name="RatingOptionSelect">Model_Lists!$A$3:$A$5</definedName>
    <definedName name="RatingOptionsHazard">Model_Lists!$D$3:$D$5</definedName>
    <definedName name="ratingOverall">Model_Lists!$E$4:$E$6</definedName>
    <definedName name="releventOptions">Model_Lists!$A$4:$A$5</definedName>
    <definedName name="ReportOptions">Model_Lists!$H$3:$H$4</definedName>
    <definedName name="ReportSelect">#REF!</definedName>
    <definedName name="resilienceRating">Model_Lists!$G$3:$G$5</definedName>
    <definedName name="scoreWeight">Model_Lists!$F$4:$F$6</definedName>
    <definedName name="StaffMember">OFFSET('1. Scoping'!$G$7,1,0,COUNTA('1. Scoping'!$G:$G)-1,1)</definedName>
    <definedName name="StaffRole">OFFSET('1. Scoping'!$H$7,1,0,COUNTA('1. Scoping'!$H:$H)-1,1)</definedName>
    <definedName name="TotalScore">Model_Lists!$K$3:$K$7</definedName>
    <definedName name="Z_2AB498D9_D32A_4EB2_B4F2_37A196616A87_.wvu.Cols" localSheetId="2" hidden="1">'2. Hazardous events and trends'!#REF!</definedName>
  </definedNames>
  <calcPr calcId="191029"/>
  <customWorkbookViews>
    <customWorkbookView name="Ian Cunningham - Personal View" guid="{2AB498D9-D32A-4EB2-B4F2-37A196616A87}" mergeInterval="0" personalView="1" maximized="1" xWindow="-9" yWindow="-9" windowWidth="1938" windowHeight="1048" tabRatio="839"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 i="4" l="1"/>
  <c r="E17" i="12"/>
  <c r="F17" i="12"/>
  <c r="G17" i="12"/>
  <c r="H17" i="12" s="1"/>
  <c r="I17" i="12"/>
  <c r="J17" i="12"/>
  <c r="K17" i="12"/>
  <c r="L17" i="12"/>
  <c r="E18" i="12"/>
  <c r="F18" i="12"/>
  <c r="G18" i="12"/>
  <c r="H18" i="12" s="1"/>
  <c r="I18" i="12"/>
  <c r="J18" i="12"/>
  <c r="K18" i="12"/>
  <c r="L18" i="12"/>
  <c r="E19" i="12"/>
  <c r="F19" i="12"/>
  <c r="G19" i="12"/>
  <c r="H19" i="12" s="1"/>
  <c r="I19" i="12"/>
  <c r="J19" i="12"/>
  <c r="K19" i="12"/>
  <c r="L19" i="12"/>
  <c r="E20" i="12"/>
  <c r="F20" i="12"/>
  <c r="G20" i="12"/>
  <c r="H20" i="12" s="1"/>
  <c r="I20" i="12"/>
  <c r="J20" i="12"/>
  <c r="K20" i="12"/>
  <c r="L20" i="12"/>
  <c r="L15" i="12" l="1"/>
  <c r="L16" i="12"/>
  <c r="G7" i="11"/>
  <c r="G8" i="11"/>
  <c r="G9" i="11"/>
  <c r="G10" i="11"/>
  <c r="G11" i="11"/>
  <c r="G12" i="11"/>
  <c r="G13" i="11"/>
  <c r="G14" i="11"/>
  <c r="G15" i="11"/>
  <c r="G16" i="11"/>
  <c r="G17" i="11"/>
  <c r="G18" i="11"/>
  <c r="G19" i="11"/>
  <c r="G20" i="11"/>
  <c r="G21" i="11"/>
  <c r="G22" i="11"/>
  <c r="G23" i="11"/>
  <c r="G24" i="11"/>
  <c r="G6" i="11"/>
  <c r="B3" i="14" l="1"/>
  <c r="B10" i="17" s="1"/>
  <c r="B2" i="14"/>
  <c r="L22" i="11"/>
  <c r="M22" i="11"/>
  <c r="L23" i="11"/>
  <c r="M23" i="11"/>
  <c r="L24" i="11"/>
  <c r="M24" i="11"/>
  <c r="H7" i="11"/>
  <c r="H8" i="11"/>
  <c r="H9" i="11"/>
  <c r="H10" i="11"/>
  <c r="H11" i="11"/>
  <c r="H12" i="11"/>
  <c r="H13" i="11"/>
  <c r="H14" i="11"/>
  <c r="H15" i="11"/>
  <c r="H16" i="11"/>
  <c r="H17" i="11"/>
  <c r="H18" i="11"/>
  <c r="H19" i="11"/>
  <c r="H20" i="11"/>
  <c r="H21" i="11"/>
  <c r="H22" i="11"/>
  <c r="H23" i="11"/>
  <c r="H24" i="11"/>
  <c r="I7" i="11"/>
  <c r="I8" i="11"/>
  <c r="I9" i="11"/>
  <c r="I10" i="11"/>
  <c r="I11" i="11"/>
  <c r="I12" i="11"/>
  <c r="I13" i="11"/>
  <c r="I14" i="11"/>
  <c r="I15" i="11"/>
  <c r="I16" i="11"/>
  <c r="I17" i="11"/>
  <c r="I18" i="11"/>
  <c r="I19" i="11"/>
  <c r="I20" i="11"/>
  <c r="I21" i="11"/>
  <c r="I22" i="11"/>
  <c r="I23" i="11"/>
  <c r="I24" i="11"/>
  <c r="I6" i="11"/>
  <c r="H6" i="11"/>
  <c r="F20" i="11"/>
  <c r="F21" i="11"/>
  <c r="F22" i="11"/>
  <c r="F23" i="11"/>
  <c r="F24" i="11"/>
  <c r="E22" i="11"/>
  <c r="E23" i="11"/>
  <c r="E24" i="11"/>
  <c r="F11" i="11"/>
  <c r="F7" i="11"/>
  <c r="F8" i="11"/>
  <c r="F9" i="11"/>
  <c r="F10" i="11"/>
  <c r="F12" i="11"/>
  <c r="F13" i="11"/>
  <c r="F14" i="11"/>
  <c r="F15" i="11"/>
  <c r="F16" i="11"/>
  <c r="F17" i="11"/>
  <c r="F18" i="11"/>
  <c r="F19" i="11"/>
  <c r="F6" i="11"/>
  <c r="E7" i="11"/>
  <c r="E8" i="11"/>
  <c r="E9" i="11"/>
  <c r="E10" i="11"/>
  <c r="E11" i="11"/>
  <c r="E12" i="11"/>
  <c r="E13" i="11"/>
  <c r="E14" i="11"/>
  <c r="E15" i="11"/>
  <c r="E16" i="11"/>
  <c r="E17" i="11"/>
  <c r="E18" i="11"/>
  <c r="E19" i="11"/>
  <c r="E20" i="11"/>
  <c r="E21" i="11"/>
  <c r="E6" i="11"/>
  <c r="J21" i="4"/>
  <c r="J22" i="4"/>
  <c r="J23" i="4"/>
  <c r="J24" i="4"/>
  <c r="J25" i="4"/>
  <c r="J26" i="4"/>
  <c r="J27" i="4"/>
  <c r="J28" i="4"/>
  <c r="J29" i="4"/>
  <c r="J30" i="4"/>
  <c r="J31" i="4"/>
  <c r="J32" i="4"/>
  <c r="J33" i="4"/>
  <c r="J34" i="4"/>
  <c r="J35" i="4"/>
  <c r="J37" i="4"/>
  <c r="J38" i="4"/>
  <c r="J39" i="4"/>
  <c r="B35" i="5" l="1" a="1"/>
  <c r="B35" i="5" s="1"/>
  <c r="B34" i="5" a="1"/>
  <c r="B34" i="5" s="1"/>
  <c r="B32" i="5" a="1"/>
  <c r="B32" i="5" s="1"/>
  <c r="B22" i="5" a="1"/>
  <c r="B22" i="5" s="1"/>
  <c r="B21" i="5" a="1"/>
  <c r="B21" i="5" s="1"/>
  <c r="B30" i="5" a="1"/>
  <c r="B30" i="5" s="1"/>
  <c r="B20" i="5" a="1"/>
  <c r="B20" i="5" s="1"/>
  <c r="B26" i="5" a="1"/>
  <c r="B26" i="5" s="1"/>
  <c r="B23" i="5" a="1"/>
  <c r="B23" i="5" s="1"/>
  <c r="B31" i="5" a="1"/>
  <c r="B31" i="5" s="1"/>
  <c r="B25" i="5" a="1"/>
  <c r="B25" i="5" s="1"/>
  <c r="B29" i="5" a="1"/>
  <c r="B29" i="5" s="1"/>
  <c r="B27" i="5" a="1"/>
  <c r="B27" i="5" s="1"/>
  <c r="C21" i="4" a="1"/>
  <c r="C21" i="4" s="1"/>
  <c r="C29" i="4" a="1"/>
  <c r="C29" i="4" s="1"/>
  <c r="C37" i="4" a="1"/>
  <c r="C37" i="4" s="1"/>
  <c r="C22" i="4" a="1"/>
  <c r="C22" i="4" s="1"/>
  <c r="C30" i="4" a="1"/>
  <c r="C30" i="4" s="1"/>
  <c r="C38" i="4" a="1"/>
  <c r="C38" i="4" s="1"/>
  <c r="C23" i="4" a="1"/>
  <c r="C23" i="4" s="1"/>
  <c r="C31" i="4" a="1"/>
  <c r="C31" i="4" s="1"/>
  <c r="C39" i="4" a="1"/>
  <c r="C39" i="4" s="1"/>
  <c r="C24" i="4" a="1"/>
  <c r="C24" i="4" s="1"/>
  <c r="C32" i="4" a="1"/>
  <c r="C32" i="4" s="1"/>
  <c r="C25" i="4" a="1"/>
  <c r="C25" i="4" s="1"/>
  <c r="C33" i="4" a="1"/>
  <c r="C33" i="4" s="1"/>
  <c r="C36" i="4" a="1"/>
  <c r="C36" i="4" s="1"/>
  <c r="C26" i="4" a="1"/>
  <c r="C26" i="4" s="1"/>
  <c r="C34" i="4" a="1"/>
  <c r="C34" i="4" s="1"/>
  <c r="C27" i="4" a="1"/>
  <c r="C27" i="4" s="1"/>
  <c r="C35" i="4" a="1"/>
  <c r="C35" i="4" s="1"/>
  <c r="C28" i="4" a="1"/>
  <c r="C28" i="4" s="1"/>
  <c r="K22" i="11"/>
  <c r="B9" i="17"/>
  <c r="B12" i="8"/>
  <c r="K23" i="11"/>
  <c r="E37" i="5" s="1"/>
  <c r="K24" i="11"/>
  <c r="E38" i="5" s="1"/>
  <c r="B10" i="8"/>
  <c r="F30" i="19" a="1"/>
  <c r="F30" i="19" s="1"/>
  <c r="E30" i="19" s="1"/>
  <c r="C59" i="19" a="1"/>
  <c r="C59" i="19" s="1"/>
  <c r="C46" i="19" a="1"/>
  <c r="C46" i="19" s="1"/>
  <c r="C40" i="19" a="1"/>
  <c r="C40" i="19" s="1"/>
  <c r="C33" i="19" a="1"/>
  <c r="C33" i="19" s="1"/>
  <c r="C27" i="19" a="1"/>
  <c r="C27" i="19" s="1"/>
  <c r="D20" i="19" a="1"/>
  <c r="D20" i="19" s="1"/>
  <c r="D53" i="19" a="1"/>
  <c r="D53" i="19" s="1"/>
  <c r="D47" i="19" a="1"/>
  <c r="D47" i="19" s="1"/>
  <c r="D34" i="19" a="1"/>
  <c r="D34" i="19" s="1"/>
  <c r="D28" i="19" a="1"/>
  <c r="D28" i="19" s="1"/>
  <c r="D21" i="19" a="1"/>
  <c r="D21" i="19" s="1"/>
  <c r="F54" i="19" a="1"/>
  <c r="F54" i="19" s="1"/>
  <c r="E54" i="19" s="1"/>
  <c r="F48" i="19" a="1"/>
  <c r="F48" i="19" s="1"/>
  <c r="E48" i="19" s="1"/>
  <c r="F41" i="19" a="1"/>
  <c r="F41" i="19" s="1"/>
  <c r="E41" i="19" s="1"/>
  <c r="F35" i="19" a="1"/>
  <c r="F35" i="19" s="1"/>
  <c r="E35" i="19" s="1"/>
  <c r="F29" i="19" a="1"/>
  <c r="F29" i="19" s="1"/>
  <c r="E29" i="19" s="1"/>
  <c r="F24" i="19" a="1"/>
  <c r="F24" i="19" s="1"/>
  <c r="E24" i="19" s="1"/>
  <c r="C57" i="19" a="1"/>
  <c r="C57" i="19" s="1"/>
  <c r="C51" i="19" a="1"/>
  <c r="C51" i="19" s="1"/>
  <c r="C38" i="19" a="1"/>
  <c r="C38" i="19" s="1"/>
  <c r="C32" i="19" a="1"/>
  <c r="C32" i="19" s="1"/>
  <c r="C25" i="19" a="1"/>
  <c r="C25" i="19" s="1"/>
  <c r="D58" i="19" a="1"/>
  <c r="D58" i="19" s="1"/>
  <c r="D52" i="19" a="1"/>
  <c r="D52" i="19" s="1"/>
  <c r="D45" i="19" a="1"/>
  <c r="D45" i="19" s="1"/>
  <c r="D39" i="19" a="1"/>
  <c r="D39" i="19" s="1"/>
  <c r="D26" i="19" a="1"/>
  <c r="D26" i="19" s="1"/>
  <c r="F59" i="19" a="1"/>
  <c r="F59" i="19" s="1"/>
  <c r="E59" i="19" s="1"/>
  <c r="F46" i="19" a="1"/>
  <c r="F46" i="19" s="1"/>
  <c r="E46" i="19" s="1"/>
  <c r="F40" i="19" a="1"/>
  <c r="F40" i="19" s="1"/>
  <c r="E40" i="19" s="1"/>
  <c r="F33" i="19" a="1"/>
  <c r="F33" i="19" s="1"/>
  <c r="E33" i="19" s="1"/>
  <c r="F28" i="19" a="1"/>
  <c r="F28" i="19" s="1"/>
  <c r="E28" i="19" s="1"/>
  <c r="C58" i="19" a="1"/>
  <c r="C58" i="19" s="1"/>
  <c r="C52" i="19" a="1"/>
  <c r="C52" i="19" s="1"/>
  <c r="C45" i="19" a="1"/>
  <c r="C45" i="19" s="1"/>
  <c r="C39" i="19" a="1"/>
  <c r="C39" i="19" s="1"/>
  <c r="C26" i="19" a="1"/>
  <c r="C26" i="19" s="1"/>
  <c r="D59" i="19" a="1"/>
  <c r="D59" i="19" s="1"/>
  <c r="D46" i="19" a="1"/>
  <c r="D46" i="19" s="1"/>
  <c r="D40" i="19" a="1"/>
  <c r="D40" i="19" s="1"/>
  <c r="D33" i="19" a="1"/>
  <c r="D33" i="19" s="1"/>
  <c r="D27" i="19" a="1"/>
  <c r="D27" i="19" s="1"/>
  <c r="F20" i="19" a="1"/>
  <c r="F20" i="19" s="1"/>
  <c r="E20" i="19" s="1"/>
  <c r="F53" i="19" a="1"/>
  <c r="F53" i="19" s="1"/>
  <c r="E53" i="19" s="1"/>
  <c r="F47" i="19" a="1"/>
  <c r="F47" i="19" s="1"/>
  <c r="E47" i="19" s="1"/>
  <c r="F34" i="19" a="1"/>
  <c r="F34" i="19" s="1"/>
  <c r="E34" i="19" s="1"/>
  <c r="F23" i="19" a="1"/>
  <c r="F23" i="19" s="1"/>
  <c r="E23" i="19" s="1"/>
  <c r="C50" i="19" a="1"/>
  <c r="C50" i="19" s="1"/>
  <c r="C44" i="19" a="1"/>
  <c r="C44" i="19" s="1"/>
  <c r="C37" i="19" a="1"/>
  <c r="C37" i="19" s="1"/>
  <c r="C31" i="19" a="1"/>
  <c r="C31" i="19" s="1"/>
  <c r="D57" i="19" a="1"/>
  <c r="D57" i="19" s="1"/>
  <c r="D51" i="19" a="1"/>
  <c r="D51" i="19" s="1"/>
  <c r="D38" i="19" a="1"/>
  <c r="D38" i="19" s="1"/>
  <c r="D32" i="19" a="1"/>
  <c r="D32" i="19" s="1"/>
  <c r="D25" i="19" a="1"/>
  <c r="D25" i="19" s="1"/>
  <c r="F58" i="19" a="1"/>
  <c r="F58" i="19" s="1"/>
  <c r="E58" i="19" s="1"/>
  <c r="F52" i="19" a="1"/>
  <c r="F52" i="19" s="1"/>
  <c r="E52" i="19" s="1"/>
  <c r="F45" i="19" a="1"/>
  <c r="F45" i="19" s="1"/>
  <c r="E45" i="19" s="1"/>
  <c r="F39" i="19" a="1"/>
  <c r="F39" i="19" s="1"/>
  <c r="E39" i="19" s="1"/>
  <c r="F27" i="19" a="1"/>
  <c r="F27" i="19" s="1"/>
  <c r="E27" i="19" s="1"/>
  <c r="F22" i="19" a="1"/>
  <c r="F22" i="19" s="1"/>
  <c r="E22" i="19" s="1"/>
  <c r="C56" i="19" a="1"/>
  <c r="C56" i="19" s="1"/>
  <c r="C49" i="19" a="1"/>
  <c r="C49" i="19" s="1"/>
  <c r="C43" i="19" a="1"/>
  <c r="C43" i="19" s="1"/>
  <c r="C30" i="19" a="1"/>
  <c r="C30" i="19" s="1"/>
  <c r="C24" i="19" a="1"/>
  <c r="C24" i="19" s="1"/>
  <c r="D50" i="19" a="1"/>
  <c r="D50" i="19" s="1"/>
  <c r="D44" i="19" a="1"/>
  <c r="D44" i="19" s="1"/>
  <c r="D37" i="19" a="1"/>
  <c r="D37" i="19" s="1"/>
  <c r="D31" i="19" a="1"/>
  <c r="D31" i="19" s="1"/>
  <c r="F57" i="19" a="1"/>
  <c r="F57" i="19" s="1"/>
  <c r="E57" i="19" s="1"/>
  <c r="F51" i="19" a="1"/>
  <c r="F51" i="19" s="1"/>
  <c r="E51" i="19" s="1"/>
  <c r="F38" i="19" a="1"/>
  <c r="F38" i="19" s="1"/>
  <c r="E38" i="19" s="1"/>
  <c r="F32" i="19" a="1"/>
  <c r="F32" i="19" s="1"/>
  <c r="E32" i="19" s="1"/>
  <c r="F21" i="19" a="1"/>
  <c r="F21" i="19" s="1"/>
  <c r="E21" i="19" s="1"/>
  <c r="C55" i="19" a="1"/>
  <c r="C55" i="19" s="1"/>
  <c r="C42" i="19" a="1"/>
  <c r="C42" i="19" s="1"/>
  <c r="C36" i="19" a="1"/>
  <c r="C36" i="19" s="1"/>
  <c r="C29" i="19" a="1"/>
  <c r="C29" i="19" s="1"/>
  <c r="C23" i="19" a="1"/>
  <c r="C23" i="19" s="1"/>
  <c r="D56" i="19" a="1"/>
  <c r="D56" i="19" s="1"/>
  <c r="D49" i="19" a="1"/>
  <c r="D49" i="19" s="1"/>
  <c r="D43" i="19" a="1"/>
  <c r="D43" i="19" s="1"/>
  <c r="D30" i="19" a="1"/>
  <c r="D30" i="19" s="1"/>
  <c r="D24" i="19" a="1"/>
  <c r="D24" i="19" s="1"/>
  <c r="F50" i="19" a="1"/>
  <c r="F50" i="19" s="1"/>
  <c r="E50" i="19" s="1"/>
  <c r="F44" i="19" a="1"/>
  <c r="F44" i="19" s="1"/>
  <c r="E44" i="19" s="1"/>
  <c r="F37" i="19" a="1"/>
  <c r="F37" i="19" s="1"/>
  <c r="E37" i="19" s="1"/>
  <c r="F31" i="19" a="1"/>
  <c r="F31" i="19" s="1"/>
  <c r="E31" i="19" s="1"/>
  <c r="F26" i="19" a="1"/>
  <c r="F26" i="19" s="1"/>
  <c r="E26" i="19" s="1"/>
  <c r="C54" i="19" a="1"/>
  <c r="C54" i="19" s="1"/>
  <c r="C48" i="19" a="1"/>
  <c r="C48" i="19" s="1"/>
  <c r="C41" i="19" a="1"/>
  <c r="C41" i="19" s="1"/>
  <c r="C35" i="19" a="1"/>
  <c r="C35" i="19" s="1"/>
  <c r="C22" i="19" a="1"/>
  <c r="C22" i="19" s="1"/>
  <c r="D55" i="19" a="1"/>
  <c r="D55" i="19" s="1"/>
  <c r="D42" i="19" a="1"/>
  <c r="D42" i="19" s="1"/>
  <c r="D36" i="19" a="1"/>
  <c r="D36" i="19" s="1"/>
  <c r="D29" i="19" a="1"/>
  <c r="D29" i="19" s="1"/>
  <c r="D23" i="19" a="1"/>
  <c r="D23" i="19" s="1"/>
  <c r="F56" i="19" a="1"/>
  <c r="F56" i="19" s="1"/>
  <c r="E56" i="19" s="1"/>
  <c r="F49" i="19" a="1"/>
  <c r="F49" i="19" s="1"/>
  <c r="E49" i="19" s="1"/>
  <c r="F43" i="19" a="1"/>
  <c r="F43" i="19" s="1"/>
  <c r="E43" i="19" s="1"/>
  <c r="F25" i="19" a="1"/>
  <c r="F25" i="19" s="1"/>
  <c r="E25" i="19" s="1"/>
  <c r="C20" i="19" a="1"/>
  <c r="C20" i="19" s="1"/>
  <c r="C53" i="19" a="1"/>
  <c r="C53" i="19" s="1"/>
  <c r="C47" i="19" a="1"/>
  <c r="C47" i="19" s="1"/>
  <c r="C34" i="19" a="1"/>
  <c r="C34" i="19" s="1"/>
  <c r="C28" i="19" a="1"/>
  <c r="C28" i="19" s="1"/>
  <c r="C21" i="19" a="1"/>
  <c r="C21" i="19" s="1"/>
  <c r="D54" i="19" a="1"/>
  <c r="D54" i="19" s="1"/>
  <c r="D48" i="19" a="1"/>
  <c r="D48" i="19" s="1"/>
  <c r="D41" i="19" a="1"/>
  <c r="D41" i="19" s="1"/>
  <c r="D35" i="19" a="1"/>
  <c r="D35" i="19" s="1"/>
  <c r="D22" i="19" a="1"/>
  <c r="D22" i="19" s="1"/>
  <c r="F55" i="19" a="1"/>
  <c r="F55" i="19" s="1"/>
  <c r="E55" i="19" s="1"/>
  <c r="F42" i="19" a="1"/>
  <c r="F42" i="19" s="1"/>
  <c r="E42" i="19" s="1"/>
  <c r="F36" i="19" a="1"/>
  <c r="F36" i="19" s="1"/>
  <c r="E36" i="19" s="1"/>
  <c r="F21" i="22" a="1"/>
  <c r="F21" i="22" s="1"/>
  <c r="D39" i="22" a="1"/>
  <c r="D39" i="22" s="1"/>
  <c r="F27" i="22" a="1"/>
  <c r="F27" i="22" s="1"/>
  <c r="C43" i="22" a="1"/>
  <c r="C43" i="22" s="1"/>
  <c r="C22" i="22" a="1"/>
  <c r="C22" i="22" s="1"/>
  <c r="D24" i="22" a="1"/>
  <c r="D24" i="22" s="1"/>
  <c r="E26" i="22" a="1"/>
  <c r="E26" i="22" s="1"/>
  <c r="C35" i="22" a="1"/>
  <c r="C35" i="22" s="1"/>
  <c r="C21" i="22" a="1"/>
  <c r="C21" i="22" s="1"/>
  <c r="D31" i="22" a="1"/>
  <c r="D31" i="22" s="1"/>
  <c r="E31" i="22" a="1"/>
  <c r="E31" i="22" s="1"/>
  <c r="F39" i="22" a="1"/>
  <c r="F39" i="22" s="1"/>
  <c r="F26" i="22" a="1"/>
  <c r="F26" i="22" s="1"/>
  <c r="C41" i="22" a="1"/>
  <c r="C41" i="22" s="1"/>
  <c r="C34" i="22" a="1"/>
  <c r="C34" i="22" s="1"/>
  <c r="C27" i="22" a="1"/>
  <c r="C27" i="22" s="1"/>
  <c r="D44" i="22" a="1"/>
  <c r="D44" i="22" s="1"/>
  <c r="D37" i="22" a="1"/>
  <c r="D37" i="22" s="1"/>
  <c r="D30" i="22" a="1"/>
  <c r="D30" i="22" s="1"/>
  <c r="D22" i="22" a="1"/>
  <c r="D22" i="22" s="1"/>
  <c r="E41" i="22" a="1"/>
  <c r="E41" i="22" s="1"/>
  <c r="E36" i="22" a="1"/>
  <c r="E36" i="22" s="1"/>
  <c r="E30" i="22" a="1"/>
  <c r="E30" i="22" s="1"/>
  <c r="E25" i="22" a="1"/>
  <c r="E25" i="22" s="1"/>
  <c r="F20" i="22" a="1"/>
  <c r="F20" i="22" s="1"/>
  <c r="F38" i="22" a="1"/>
  <c r="F38" i="22" s="1"/>
  <c r="F32" i="22" a="1"/>
  <c r="F32" i="22" s="1"/>
  <c r="F25" i="22" a="1"/>
  <c r="F25" i="22" s="1"/>
  <c r="D32" i="22" a="1"/>
  <c r="D32" i="22" s="1"/>
  <c r="E37" i="22" a="1"/>
  <c r="E37" i="22" s="1"/>
  <c r="F40" i="22" a="1"/>
  <c r="F40" i="22" s="1"/>
  <c r="C42" i="22" a="1"/>
  <c r="C42" i="22" s="1"/>
  <c r="C28" i="22" a="1"/>
  <c r="C28" i="22" s="1"/>
  <c r="D38" i="22" a="1"/>
  <c r="D38" i="22" s="1"/>
  <c r="D23" i="22" a="1"/>
  <c r="D23" i="22" s="1"/>
  <c r="E20" i="22" a="1"/>
  <c r="E20" i="22" s="1"/>
  <c r="C33" i="22" a="1"/>
  <c r="C33" i="22" s="1"/>
  <c r="C26" i="22" a="1"/>
  <c r="C26" i="22" s="1"/>
  <c r="D43" i="22" a="1"/>
  <c r="D43" i="22" s="1"/>
  <c r="D36" i="22" a="1"/>
  <c r="D36" i="22" s="1"/>
  <c r="D29" i="22" a="1"/>
  <c r="D29" i="22" s="1"/>
  <c r="D21" i="22" a="1"/>
  <c r="D21" i="22" s="1"/>
  <c r="E35" i="22" a="1"/>
  <c r="E35" i="22" s="1"/>
  <c r="F44" i="22" a="1"/>
  <c r="F44" i="22" s="1"/>
  <c r="F37" i="22" a="1"/>
  <c r="F37" i="22" s="1"/>
  <c r="F31" i="22" a="1"/>
  <c r="F31" i="22" s="1"/>
  <c r="C25" i="22" a="1"/>
  <c r="C25" i="22" s="1"/>
  <c r="D28" i="22" a="1"/>
  <c r="D28" i="22" s="1"/>
  <c r="F24" i="22" a="1"/>
  <c r="F24" i="22" s="1"/>
  <c r="D20" i="22" a="1"/>
  <c r="D20" i="22" s="1"/>
  <c r="C39" i="22" a="1"/>
  <c r="C39" i="22" s="1"/>
  <c r="C31" i="22" a="1"/>
  <c r="C31" i="22" s="1"/>
  <c r="D41" i="22" a="1"/>
  <c r="D41" i="22" s="1"/>
  <c r="D34" i="22" a="1"/>
  <c r="D34" i="22" s="1"/>
  <c r="D27" i="22" a="1"/>
  <c r="D27" i="22" s="1"/>
  <c r="E39" i="22" a="1"/>
  <c r="E39" i="22" s="1"/>
  <c r="E23" i="22" a="1"/>
  <c r="E23" i="22" s="1"/>
  <c r="F42" i="22" a="1"/>
  <c r="F42" i="22" s="1"/>
  <c r="F36" i="22" a="1"/>
  <c r="F36" i="22" s="1"/>
  <c r="F29" i="22" a="1"/>
  <c r="F29" i="22" s="1"/>
  <c r="F23" i="22" a="1"/>
  <c r="F23" i="22" s="1"/>
  <c r="C32" i="22" a="1"/>
  <c r="C32" i="22" s="1"/>
  <c r="D35" i="22" a="1"/>
  <c r="D35" i="22" s="1"/>
  <c r="E34" i="22" a="1"/>
  <c r="E34" i="22" s="1"/>
  <c r="E24" i="22" a="1"/>
  <c r="E24" i="22" s="1"/>
  <c r="F30" i="22" a="1"/>
  <c r="F30" i="22" s="1"/>
  <c r="C20" i="22" a="1"/>
  <c r="C20" i="22" s="1"/>
  <c r="C38" i="22" a="1"/>
  <c r="C38" i="22" s="1"/>
  <c r="C30" i="22" a="1"/>
  <c r="C30" i="22" s="1"/>
  <c r="C24" i="22" a="1"/>
  <c r="C24" i="22" s="1"/>
  <c r="D33" i="22" a="1"/>
  <c r="D33" i="22" s="1"/>
  <c r="D26" i="22" a="1"/>
  <c r="D26" i="22" s="1"/>
  <c r="E44" i="22" a="1"/>
  <c r="E44" i="22" s="1"/>
  <c r="E38" i="22" a="1"/>
  <c r="E38" i="22" s="1"/>
  <c r="E33" i="22" a="1"/>
  <c r="E33" i="22" s="1"/>
  <c r="E28" i="22" a="1"/>
  <c r="E28" i="22" s="1"/>
  <c r="E22" i="22" a="1"/>
  <c r="E22" i="22" s="1"/>
  <c r="F41" i="22" a="1"/>
  <c r="F41" i="22" s="1"/>
  <c r="F35" i="22" a="1"/>
  <c r="F35" i="22" s="1"/>
  <c r="C40" i="22" a="1"/>
  <c r="C40" i="22" s="1"/>
  <c r="D42" i="22" a="1"/>
  <c r="D42" i="22" s="1"/>
  <c r="E40" i="22" a="1"/>
  <c r="E40" i="22" s="1"/>
  <c r="E29" i="22" a="1"/>
  <c r="E29" i="22" s="1"/>
  <c r="F43" i="22" a="1"/>
  <c r="F43" i="22" s="1"/>
  <c r="C44" i="22" a="1"/>
  <c r="C44" i="22" s="1"/>
  <c r="C37" i="22" a="1"/>
  <c r="C37" i="22" s="1"/>
  <c r="C29" i="22" a="1"/>
  <c r="C29" i="22" s="1"/>
  <c r="C23" i="22" a="1"/>
  <c r="C23" i="22" s="1"/>
  <c r="D40" i="22" a="1"/>
  <c r="D40" i="22" s="1"/>
  <c r="D25" i="22" a="1"/>
  <c r="D25" i="22" s="1"/>
  <c r="E43" i="22" a="1"/>
  <c r="E43" i="22" s="1"/>
  <c r="E27" i="22" a="1"/>
  <c r="E27" i="22" s="1"/>
  <c r="F34" i="22" a="1"/>
  <c r="F34" i="22" s="1"/>
  <c r="F28" i="22" a="1"/>
  <c r="F28" i="22" s="1"/>
  <c r="F22" i="22" a="1"/>
  <c r="F22" i="22" s="1"/>
  <c r="C36" i="22" a="1"/>
  <c r="C36" i="22" s="1"/>
  <c r="E42" i="22" a="1"/>
  <c r="E42" i="22" s="1"/>
  <c r="E32" i="22" a="1"/>
  <c r="E32" i="22" s="1"/>
  <c r="E21" i="22" a="1"/>
  <c r="E21" i="22" s="1"/>
  <c r="F33" i="22" a="1"/>
  <c r="F33" i="22" s="1"/>
  <c r="C44" i="21" a="1"/>
  <c r="C44" i="21" s="1"/>
  <c r="E30" i="21" a="1"/>
  <c r="E30" i="21" s="1"/>
  <c r="E44" i="21" a="1"/>
  <c r="E44" i="21" s="1"/>
  <c r="C42" i="21" a="1"/>
  <c r="C42" i="21" s="1"/>
  <c r="D42" i="21" a="1"/>
  <c r="D42" i="21" s="1"/>
  <c r="D44" i="21" a="1"/>
  <c r="D44" i="21" s="1"/>
  <c r="E43" i="21" a="1"/>
  <c r="E43" i="21" s="1"/>
  <c r="D43" i="21" a="1"/>
  <c r="D43" i="21" s="1"/>
  <c r="C43" i="21" a="1"/>
  <c r="C43" i="21" s="1"/>
  <c r="E42" i="21" a="1"/>
  <c r="E42" i="21" s="1"/>
  <c r="C35" i="21" a="1"/>
  <c r="C35" i="21" s="1"/>
  <c r="D36" i="21" a="1"/>
  <c r="D36" i="21" s="1"/>
  <c r="D28" i="21" a="1"/>
  <c r="D28" i="21" s="1"/>
  <c r="E37" i="21" a="1"/>
  <c r="E37" i="21" s="1"/>
  <c r="C41" i="21" a="1"/>
  <c r="C41" i="21" s="1"/>
  <c r="C34" i="21" a="1"/>
  <c r="C34" i="21" s="1"/>
  <c r="C28" i="21" a="1"/>
  <c r="C28" i="21" s="1"/>
  <c r="C21" i="21" a="1"/>
  <c r="C21" i="21" s="1"/>
  <c r="D35" i="21" a="1"/>
  <c r="D35" i="21" s="1"/>
  <c r="D27" i="21" a="1"/>
  <c r="D27" i="21" s="1"/>
  <c r="E20" i="21" a="1"/>
  <c r="E20" i="21" s="1"/>
  <c r="E36" i="21" a="1"/>
  <c r="E36" i="21" s="1"/>
  <c r="E28" i="21" a="1"/>
  <c r="E28" i="21" s="1"/>
  <c r="C22" i="21" a="1"/>
  <c r="C22" i="21" s="1"/>
  <c r="D20" i="21" a="1"/>
  <c r="D20" i="21" s="1"/>
  <c r="E29" i="21" a="1"/>
  <c r="E29" i="21" s="1"/>
  <c r="C40" i="21" a="1"/>
  <c r="C40" i="21" s="1"/>
  <c r="C33" i="21" a="1"/>
  <c r="C33" i="21" s="1"/>
  <c r="C27" i="21" a="1"/>
  <c r="C27" i="21" s="1"/>
  <c r="C20" i="21" a="1"/>
  <c r="C20" i="21" s="1"/>
  <c r="D34" i="21" a="1"/>
  <c r="D34" i="21" s="1"/>
  <c r="D26" i="21" a="1"/>
  <c r="D26" i="21" s="1"/>
  <c r="E22" i="21" a="1"/>
  <c r="E22" i="21" s="1"/>
  <c r="E35" i="21" a="1"/>
  <c r="E35" i="21" s="1"/>
  <c r="E27" i="21" a="1"/>
  <c r="E27" i="21" s="1"/>
  <c r="C39" i="21" a="1"/>
  <c r="C39" i="21" s="1"/>
  <c r="D25" i="21" a="1"/>
  <c r="D25" i="21" s="1"/>
  <c r="E34" i="21" a="1"/>
  <c r="E34" i="21" s="1"/>
  <c r="C38" i="21" a="1"/>
  <c r="C38" i="21" s="1"/>
  <c r="C32" i="21" a="1"/>
  <c r="C32" i="21" s="1"/>
  <c r="C25" i="21" a="1"/>
  <c r="C25" i="21" s="1"/>
  <c r="D40" i="21" a="1"/>
  <c r="D40" i="21" s="1"/>
  <c r="D32" i="21" a="1"/>
  <c r="D32" i="21" s="1"/>
  <c r="D24" i="21" a="1"/>
  <c r="D24" i="21" s="1"/>
  <c r="E41" i="21" a="1"/>
  <c r="E41" i="21" s="1"/>
  <c r="E33" i="21" a="1"/>
  <c r="E33" i="21" s="1"/>
  <c r="E25" i="21" a="1"/>
  <c r="E25" i="21" s="1"/>
  <c r="C26" i="21" a="1"/>
  <c r="C26" i="21" s="1"/>
  <c r="D33" i="21" a="1"/>
  <c r="D33" i="21" s="1"/>
  <c r="E21" i="21" a="1"/>
  <c r="E21" i="21" s="1"/>
  <c r="C37" i="21" a="1"/>
  <c r="C37" i="21" s="1"/>
  <c r="C31" i="21" a="1"/>
  <c r="C31" i="21" s="1"/>
  <c r="D39" i="21" a="1"/>
  <c r="D39" i="21" s="1"/>
  <c r="D31" i="21" a="1"/>
  <c r="D31" i="21" s="1"/>
  <c r="D23" i="21" a="1"/>
  <c r="D23" i="21" s="1"/>
  <c r="E40" i="21" a="1"/>
  <c r="E40" i="21" s="1"/>
  <c r="E32" i="21" a="1"/>
  <c r="E32" i="21" s="1"/>
  <c r="E24" i="21" a="1"/>
  <c r="E24" i="21" s="1"/>
  <c r="C30" i="21" a="1"/>
  <c r="C30" i="21" s="1"/>
  <c r="C24" i="21" a="1"/>
  <c r="C24" i="21" s="1"/>
  <c r="D38" i="21" a="1"/>
  <c r="D38" i="21" s="1"/>
  <c r="D30" i="21" a="1"/>
  <c r="D30" i="21" s="1"/>
  <c r="D22" i="21" a="1"/>
  <c r="D22" i="21" s="1"/>
  <c r="E39" i="21" a="1"/>
  <c r="E39" i="21" s="1"/>
  <c r="E31" i="21" a="1"/>
  <c r="E31" i="21" s="1"/>
  <c r="E23" i="21" a="1"/>
  <c r="E23" i="21" s="1"/>
  <c r="D41" i="21" a="1"/>
  <c r="D41" i="21" s="1"/>
  <c r="E26" i="21" a="1"/>
  <c r="E26" i="21" s="1"/>
  <c r="C36" i="21" a="1"/>
  <c r="C36" i="21" s="1"/>
  <c r="C29" i="21" a="1"/>
  <c r="C29" i="21" s="1"/>
  <c r="C23" i="21" a="1"/>
  <c r="C23" i="21" s="1"/>
  <c r="D37" i="21" a="1"/>
  <c r="D37" i="21" s="1"/>
  <c r="D29" i="21" a="1"/>
  <c r="D29" i="21" s="1"/>
  <c r="D21" i="21" a="1"/>
  <c r="D21" i="21" s="1"/>
  <c r="E38" i="21" a="1"/>
  <c r="E38" i="21" s="1"/>
  <c r="H8" i="17" a="1"/>
  <c r="H8" i="17" s="1"/>
  <c r="G16" i="12" l="1"/>
  <c r="H16" i="12" s="1"/>
  <c r="G14" i="12"/>
  <c r="H14" i="12" s="1"/>
  <c r="G15" i="12"/>
  <c r="H15" i="12" s="1"/>
  <c r="G3" i="12"/>
  <c r="H3" i="12" s="1"/>
  <c r="G4" i="12"/>
  <c r="H4" i="12" s="1"/>
  <c r="G5" i="12"/>
  <c r="H5" i="12" s="1"/>
  <c r="G6" i="12"/>
  <c r="H6" i="12" s="1"/>
  <c r="G7" i="12"/>
  <c r="H7" i="12" s="1"/>
  <c r="G8" i="12"/>
  <c r="H8" i="12" s="1"/>
  <c r="G9" i="12"/>
  <c r="H9" i="12" s="1"/>
  <c r="G10" i="12"/>
  <c r="H10" i="12" s="1"/>
  <c r="G11" i="12"/>
  <c r="H11" i="12" s="1"/>
  <c r="G12" i="12"/>
  <c r="H12" i="12" s="1"/>
  <c r="G13" i="12"/>
  <c r="H13" i="12" s="1"/>
  <c r="G2" i="12"/>
  <c r="H2" i="12" s="1"/>
  <c r="G3" i="14"/>
  <c r="H3" i="14" s="1"/>
  <c r="H12" i="8" s="1"/>
  <c r="G2" i="14"/>
  <c r="H2" i="14" s="1"/>
  <c r="H10" i="8" s="1"/>
  <c r="Q3" i="14" l="1"/>
  <c r="Q2" i="14"/>
  <c r="L14" i="12"/>
  <c r="L3" i="12"/>
  <c r="L4" i="12"/>
  <c r="L5" i="12"/>
  <c r="L6" i="12"/>
  <c r="L7" i="12"/>
  <c r="L8" i="12"/>
  <c r="L9" i="12"/>
  <c r="L10" i="12"/>
  <c r="L11" i="12"/>
  <c r="L12" i="12"/>
  <c r="L13" i="12"/>
  <c r="L2" i="12"/>
  <c r="I16" i="12"/>
  <c r="I2" i="12"/>
  <c r="J3" i="14" l="1"/>
  <c r="J2" i="14"/>
  <c r="E16" i="12"/>
  <c r="E14" i="12"/>
  <c r="E15" i="12"/>
  <c r="J16" i="12"/>
  <c r="K16" i="12"/>
  <c r="I14" i="12"/>
  <c r="J14" i="12"/>
  <c r="K14" i="12"/>
  <c r="I15" i="12"/>
  <c r="J15" i="12"/>
  <c r="K15" i="12"/>
  <c r="E3" i="12"/>
  <c r="E4" i="12"/>
  <c r="E5" i="12"/>
  <c r="E6" i="12"/>
  <c r="E7" i="12"/>
  <c r="E8" i="12"/>
  <c r="E9" i="12"/>
  <c r="E10" i="12"/>
  <c r="E11" i="12"/>
  <c r="E12" i="12"/>
  <c r="E13" i="12"/>
  <c r="E2" i="12"/>
  <c r="I3" i="12"/>
  <c r="J3" i="12"/>
  <c r="K3" i="12"/>
  <c r="I4" i="12"/>
  <c r="J4" i="12"/>
  <c r="K4" i="12"/>
  <c r="I5" i="12"/>
  <c r="J5" i="12"/>
  <c r="K5" i="12"/>
  <c r="I6" i="12"/>
  <c r="J6" i="12"/>
  <c r="K6" i="12"/>
  <c r="I7" i="12"/>
  <c r="J7" i="12"/>
  <c r="K7" i="12"/>
  <c r="I8" i="12"/>
  <c r="J8" i="12"/>
  <c r="K8" i="12"/>
  <c r="I9" i="12"/>
  <c r="J9" i="12"/>
  <c r="K9" i="12"/>
  <c r="I10" i="12"/>
  <c r="J10" i="12"/>
  <c r="K10" i="12"/>
  <c r="I11" i="12"/>
  <c r="J11" i="12"/>
  <c r="K11" i="12"/>
  <c r="I12" i="12"/>
  <c r="J12" i="12"/>
  <c r="K12" i="12"/>
  <c r="I13" i="12"/>
  <c r="J13" i="12"/>
  <c r="K13" i="12"/>
  <c r="J2" i="12"/>
  <c r="K2" i="12"/>
  <c r="M2" i="14" l="1"/>
  <c r="K2" i="14"/>
  <c r="L2" i="14"/>
  <c r="M3" i="14"/>
  <c r="L3" i="14"/>
  <c r="K3" i="14"/>
  <c r="F16" i="12"/>
  <c r="F15" i="12"/>
  <c r="F14" i="12"/>
  <c r="F13" i="12"/>
  <c r="F12" i="12"/>
  <c r="F11" i="12"/>
  <c r="F10" i="12"/>
  <c r="F9" i="12"/>
  <c r="F8" i="12"/>
  <c r="F7" i="12"/>
  <c r="F6" i="12"/>
  <c r="F5" i="12"/>
  <c r="F4" i="12"/>
  <c r="F3" i="12"/>
  <c r="F2" i="12"/>
  <c r="E9" i="17" l="1"/>
  <c r="N2" i="14"/>
  <c r="O3" i="14"/>
  <c r="G9" i="17"/>
  <c r="P2" i="14"/>
  <c r="F10" i="17"/>
  <c r="N3" i="14"/>
  <c r="E10" i="17"/>
  <c r="G10" i="17"/>
  <c r="P3" i="14"/>
  <c r="F9" i="17"/>
  <c r="O2" i="14"/>
  <c r="D13" i="8"/>
  <c r="H9" i="17" l="1" a="1"/>
  <c r="H9" i="17" s="1"/>
  <c r="C2" i="14" s="1"/>
  <c r="H10" i="17" a="1"/>
  <c r="H10" i="17" s="1"/>
  <c r="C3" i="14" s="1"/>
  <c r="D11" i="8"/>
  <c r="I9" i="17" l="1"/>
  <c r="D2" i="14" s="1"/>
  <c r="I10" i="17"/>
  <c r="D3" i="14" s="1"/>
  <c r="F3" i="14" s="1"/>
  <c r="C4" i="11" a="1"/>
  <c r="M6" i="11" l="1"/>
  <c r="O2" i="12"/>
  <c r="I3" i="14"/>
  <c r="F12" i="8"/>
  <c r="F2" i="14"/>
  <c r="F10" i="8" s="1"/>
  <c r="E2" i="14"/>
  <c r="C4" i="11"/>
  <c r="N17" i="12" s="1"/>
  <c r="E3" i="14"/>
  <c r="N2" i="12" l="1"/>
  <c r="N3" i="12"/>
  <c r="N4" i="12"/>
  <c r="N5" i="12"/>
  <c r="N7" i="12"/>
  <c r="N8" i="12"/>
  <c r="N11" i="12"/>
  <c r="N16" i="12"/>
  <c r="N9" i="12"/>
  <c r="N10" i="12"/>
  <c r="N12" i="12"/>
  <c r="N13" i="12"/>
  <c r="N14" i="12"/>
  <c r="N15" i="12"/>
  <c r="N18" i="12"/>
  <c r="N20" i="12"/>
  <c r="N19" i="12"/>
  <c r="N6" i="12"/>
  <c r="L21" i="11"/>
  <c r="L20" i="11"/>
  <c r="L6" i="11"/>
  <c r="L7" i="11"/>
  <c r="L8" i="11"/>
  <c r="L9" i="11"/>
  <c r="L10" i="11"/>
  <c r="L11" i="11"/>
  <c r="L12" i="11"/>
  <c r="L13" i="11"/>
  <c r="L14" i="11"/>
  <c r="L15" i="11"/>
  <c r="L16" i="11"/>
  <c r="L17" i="11"/>
  <c r="L18" i="11"/>
  <c r="L19" i="11"/>
  <c r="I2" i="14"/>
  <c r="O17" i="12" l="1"/>
  <c r="O18" i="12"/>
  <c r="M17" i="11"/>
  <c r="O7" i="12"/>
  <c r="M19" i="11"/>
  <c r="O9" i="12"/>
  <c r="O8" i="12"/>
  <c r="O16" i="12"/>
  <c r="O4" i="12"/>
  <c r="O12" i="12"/>
  <c r="O5" i="12"/>
  <c r="O13" i="12"/>
  <c r="O15" i="12"/>
  <c r="M11" i="11"/>
  <c r="O14" i="12"/>
  <c r="M12" i="11"/>
  <c r="O6" i="12"/>
  <c r="O3" i="12"/>
  <c r="M10" i="11"/>
  <c r="M13" i="11"/>
  <c r="M20" i="11"/>
  <c r="O10" i="12"/>
  <c r="O11" i="12"/>
  <c r="O20" i="12"/>
  <c r="M14" i="11"/>
  <c r="M15" i="11"/>
  <c r="M7" i="11"/>
  <c r="M16" i="11"/>
  <c r="M21" i="11"/>
  <c r="O19" i="12"/>
  <c r="M8" i="11"/>
  <c r="M18" i="11"/>
  <c r="M9" i="11"/>
  <c r="M13" i="12" l="1"/>
  <c r="E32" i="4" s="1"/>
  <c r="M14" i="12"/>
  <c r="E33" i="4" s="1"/>
  <c r="K6" i="11"/>
  <c r="E20" i="5" s="1"/>
  <c r="M15" i="12"/>
  <c r="E34" i="4" s="1"/>
  <c r="K11" i="11"/>
  <c r="E25" i="5" s="1"/>
  <c r="M19" i="12"/>
  <c r="E38" i="4" s="1"/>
  <c r="K13" i="11"/>
  <c r="E27" i="5" s="1"/>
  <c r="K17" i="11"/>
  <c r="E31" i="5" s="1"/>
  <c r="K21" i="11"/>
  <c r="E35" i="5" s="1"/>
  <c r="K9" i="11"/>
  <c r="E23" i="5" s="1"/>
  <c r="M9" i="12"/>
  <c r="E28" i="4" s="1"/>
  <c r="M5" i="12"/>
  <c r="E24" i="4" s="1"/>
  <c r="K7" i="11"/>
  <c r="E21" i="5" s="1"/>
  <c r="M8" i="12"/>
  <c r="E27" i="4" s="1"/>
  <c r="K16" i="11"/>
  <c r="E30" i="5" s="1"/>
  <c r="M20" i="12"/>
  <c r="E39" i="4" s="1"/>
  <c r="M4" i="12"/>
  <c r="E23" i="4" s="1"/>
  <c r="K20" i="11"/>
  <c r="E34" i="5" s="1"/>
  <c r="M2" i="12"/>
  <c r="E21" i="4" s="1"/>
  <c r="M7" i="12"/>
  <c r="E26" i="4" s="1"/>
  <c r="M12" i="12"/>
  <c r="E31" i="4" s="1"/>
  <c r="K12" i="11"/>
  <c r="E26" i="5" s="1"/>
  <c r="M11" i="12"/>
  <c r="E30" i="4" s="1"/>
  <c r="M18" i="12"/>
  <c r="E37" i="4" s="1"/>
  <c r="K10" i="11"/>
  <c r="K14" i="11"/>
  <c r="M6" i="12"/>
  <c r="E25" i="4" s="1"/>
  <c r="M3" i="12"/>
  <c r="E22" i="4" s="1"/>
  <c r="K18" i="11"/>
  <c r="E32" i="5" s="1"/>
  <c r="K8" i="11"/>
  <c r="E22" i="5" s="1"/>
  <c r="K19" i="11"/>
  <c r="M10" i="12"/>
  <c r="E29" i="4" s="1"/>
  <c r="K15" i="11"/>
  <c r="E29" i="5" s="1"/>
  <c r="M16" i="12"/>
  <c r="E35" i="4" s="1"/>
  <c r="M17" i="12"/>
  <c r="E36"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Jess MacArthur</author>
  </authors>
  <commentList>
    <comment ref="D6" authorId="0" shapeId="0" xr:uid="{89239302-98F1-EF49-B324-D613AC3D2F77}">
      <text>
        <r>
          <rPr>
            <sz val="10"/>
            <color rgb="FF000000"/>
            <rFont val="Tahoma"/>
            <family val="2"/>
          </rPr>
          <t>Brief description of the technology and identification of what is in and out of the asssessment scope.</t>
        </r>
      </text>
    </comment>
    <comment ref="G6" authorId="0" shapeId="0" xr:uid="{924226AE-F763-5C40-B7C3-2AA08BDA36D2}">
      <text>
        <r>
          <rPr>
            <sz val="10"/>
            <color rgb="FF000000"/>
            <rFont val="Tahoma"/>
            <family val="2"/>
          </rPr>
          <t xml:space="preserve">The individuals working on this assessment. </t>
        </r>
      </text>
    </comment>
    <comment ref="D8" authorId="0" shapeId="0" xr:uid="{7079E4FB-FEE5-CB4D-8FB2-D68A59E7F051}">
      <text>
        <r>
          <rPr>
            <sz val="10"/>
            <color rgb="FF000000"/>
            <rFont val="Tahoma"/>
            <family val="2"/>
          </rPr>
          <t xml:space="preserve">The name of the sanitation technology. 
</t>
        </r>
        <r>
          <rPr>
            <sz val="10"/>
            <color rgb="FF000000"/>
            <rFont val="Tahoma"/>
            <family val="2"/>
          </rPr>
          <t xml:space="preserve">
</t>
        </r>
        <r>
          <rPr>
            <sz val="10"/>
            <color rgb="FF000000"/>
            <rFont val="Tahoma"/>
            <family val="2"/>
          </rPr>
          <t xml:space="preserve">Example: Septic Tank
</t>
        </r>
      </text>
    </comment>
    <comment ref="D9" authorId="0" shapeId="0" xr:uid="{1E8C5DF1-DD76-A64C-9529-F3F2F76C0C68}">
      <text>
        <r>
          <rPr>
            <sz val="10"/>
            <color rgb="FF000000"/>
            <rFont val="Tahoma"/>
            <family val="2"/>
          </rPr>
          <t xml:space="preserve">The date(s) the assessment was conducted. </t>
        </r>
      </text>
    </comment>
    <comment ref="D10" authorId="0" shapeId="0" xr:uid="{D9952429-8CE3-5245-9784-9A86A3D67A87}">
      <text>
        <r>
          <rPr>
            <sz val="10"/>
            <color rgb="FF000000"/>
            <rFont val="Tahoma"/>
            <family val="2"/>
          </rPr>
          <t xml:space="preserve">Briefly describe the sanitation technology. 
</t>
        </r>
        <r>
          <rPr>
            <sz val="10"/>
            <color rgb="FF000000"/>
            <rFont val="Tahoma"/>
            <family val="2"/>
          </rPr>
          <t xml:space="preserve">
</t>
        </r>
        <r>
          <rPr>
            <sz val="10"/>
            <color rgb="FF000000"/>
            <rFont val="Tahoma"/>
            <family val="2"/>
          </rPr>
          <t>Example (Septic Tank): Underground two-chamber concrete septic tank with soak pit. Soak pit is built with pre-cast reinforced unlined concrete rings with no based. Soak pit is not filled with gravel.</t>
        </r>
      </text>
    </comment>
    <comment ref="D12" authorId="0" shapeId="0" xr:uid="{42114BFD-9759-014C-AC0F-8C9B5AC00736}">
      <text>
        <r>
          <rPr>
            <sz val="10"/>
            <color rgb="FF000000"/>
            <rFont val="Tahoma"/>
            <family val="2"/>
          </rPr>
          <t xml:space="preserve">What location is the sanitation technology assessed for? (e.g. country, region, state)
</t>
        </r>
        <r>
          <rPr>
            <sz val="10"/>
            <color rgb="FF000000"/>
            <rFont val="Tahoma"/>
            <family val="2"/>
          </rPr>
          <t xml:space="preserve">
</t>
        </r>
        <r>
          <rPr>
            <sz val="10"/>
            <color rgb="FF000000"/>
            <rFont val="Tahoma"/>
            <family val="2"/>
          </rPr>
          <t xml:space="preserve">Example: Rural, coastal Bangladesh. </t>
        </r>
      </text>
    </comment>
    <comment ref="D13" authorId="0" shapeId="0" xr:uid="{F41DF15D-0206-9C4B-8914-B71AF8FDB587}">
      <text>
        <r>
          <rPr>
            <sz val="10"/>
            <color rgb="FF000000"/>
            <rFont val="Tahoma"/>
            <family val="2"/>
          </rPr>
          <t xml:space="preserve">What components of the sanitation technology are included in this assessment? 
</t>
        </r>
        <r>
          <rPr>
            <sz val="10"/>
            <color rgb="FF000000"/>
            <rFont val="Tahoma"/>
            <family val="2"/>
          </rPr>
          <t xml:space="preserve">
</t>
        </r>
        <r>
          <rPr>
            <sz val="10"/>
            <color rgb="FF000000"/>
            <rFont val="Tahoma"/>
            <family val="2"/>
          </rPr>
          <t xml:space="preserve">Example: </t>
        </r>
        <r>
          <rPr>
            <sz val="10"/>
            <color rgb="FF000000"/>
            <rFont val="Arial"/>
            <family val="2"/>
          </rPr>
          <t xml:space="preserve">Septic tank; soak pit; pipe from tank to the soak pit; ventilation pipe </t>
        </r>
      </text>
    </comment>
    <comment ref="D15" authorId="0" shapeId="0" xr:uid="{F0A31CC7-5A97-FE4E-B731-A2BC04ABF8F0}">
      <text>
        <r>
          <rPr>
            <sz val="10"/>
            <color rgb="FF000000"/>
            <rFont val="Tahoma"/>
            <family val="2"/>
          </rPr>
          <t>What components of the sanitation technology are excluded from this assessment?
Example: Superstructure; pipes from toilet to the tank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Jess MacArthur</author>
  </authors>
  <commentList>
    <comment ref="E6" authorId="0" shapeId="0" xr:uid="{9A3115D7-9FF7-5C44-B428-58FF04C2D001}">
      <text>
        <r>
          <rPr>
            <sz val="10"/>
            <color rgb="FF000000"/>
            <rFont val="Tahoma"/>
            <family val="2"/>
          </rPr>
          <t xml:space="preserve">Indicate if the HET is relevant to the context in which you are assessing the ST.
</t>
        </r>
        <r>
          <rPr>
            <sz val="10"/>
            <color rgb="FF000000"/>
            <rFont val="Tahoma"/>
            <family val="2"/>
          </rPr>
          <t xml:space="preserve">
</t>
        </r>
        <r>
          <rPr>
            <sz val="10"/>
            <color rgb="FF000000"/>
            <rFont val="Tahoma"/>
            <family val="2"/>
          </rPr>
          <t>For example, if the ST is being assessed in a context that is not coastal and air temperature does not vary significantly, the 'high sea level' and 'changing air temperature' HETs may be deselected.</t>
        </r>
      </text>
    </comment>
    <comment ref="F6" authorId="0" shapeId="0" xr:uid="{97742818-9096-A747-90F8-6B736513EF0B}">
      <text>
        <r>
          <rPr>
            <sz val="10"/>
            <color rgb="FF000000"/>
            <rFont val="Tahoma"/>
            <family val="2"/>
          </rPr>
          <t xml:space="preserve">Provide comments on the nature of the hazardous event or trend in the context in which you are assessing and how climate change is likely to influence it.
</t>
        </r>
        <r>
          <rPr>
            <sz val="10"/>
            <color rgb="FF000000"/>
            <rFont val="Tahoma"/>
            <family val="2"/>
          </rPr>
          <t xml:space="preserve">
</t>
        </r>
        <r>
          <rPr>
            <sz val="10"/>
            <color rgb="FF000000"/>
            <rFont val="Tahoma"/>
            <family val="2"/>
          </rPr>
          <t>For example, flooding events are common in the wet season. These are expected to increase in intensity and frequency due to climate change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Jeremy Kohlitz</author>
    <author>Jess MacArthur</author>
  </authors>
  <commentList>
    <comment ref="E19" authorId="0" shapeId="0" xr:uid="{CCEE290D-8E32-486C-870D-E25CF09738C8}">
      <text>
        <r>
          <rPr>
            <sz val="9"/>
            <color rgb="FF000000"/>
            <rFont val="Tahoma"/>
            <family val="2"/>
          </rPr>
          <t xml:space="preserve">Filter by HET to see only hazards that are relevant to that HET
</t>
        </r>
      </text>
    </comment>
    <comment ref="G19" authorId="1" shapeId="0" xr:uid="{534C0926-9434-5A46-8CB6-10765021A83C}">
      <text>
        <r>
          <rPr>
            <sz val="10"/>
            <color rgb="FF000000"/>
            <rFont val="Tahoma"/>
            <family val="2"/>
          </rPr>
          <t xml:space="preserve">If the sanitation technology is exposed to the specfic example of the hazard, how severe will the impact be?
Low = Little or no impact on the sanitation technology
Moderate = Moderate impact causing reduced performance
High = High impact likely causing a failure of the sanitation technology
</t>
        </r>
      </text>
    </comment>
    <comment ref="H19" authorId="1" shapeId="0" xr:uid="{B79318CE-7C7E-8047-AB29-89041566B81C}">
      <text>
        <r>
          <rPr>
            <sz val="10"/>
            <color rgb="FF000000"/>
            <rFont val="Tahoma"/>
            <family val="2"/>
          </rPr>
          <t>Why was the low, moderate or high impact rating given?</t>
        </r>
      </text>
    </comment>
    <comment ref="D21" authorId="0" shapeId="0" xr:uid="{2E038362-95EC-4805-A00C-EB644F9A22AA}">
      <text>
        <r>
          <rPr>
            <sz val="9"/>
            <color rgb="FF000000"/>
            <rFont val="Tahoma"/>
            <family val="2"/>
          </rPr>
          <t>An 8m3 mass of soil containing small rocks slides down a slope and into the sanitation technology</t>
        </r>
      </text>
    </comment>
    <comment ref="D22" authorId="0" shapeId="0" xr:uid="{E949F652-DD98-4CEC-98D6-015979D744AB}">
      <text>
        <r>
          <rPr>
            <sz val="9"/>
            <color rgb="FF000000"/>
            <rFont val="Tahoma"/>
            <family val="2"/>
          </rPr>
          <t xml:space="preserve">Corrosion of parts exposed to saltwater or higher concentrations of waste during low flows happens two times faster than under normal conditions
</t>
        </r>
      </text>
    </comment>
    <comment ref="D23" authorId="0" shapeId="0" xr:uid="{5F98E2C8-5B56-468A-AAFF-4828F57CF294}">
      <text>
        <r>
          <rPr>
            <sz val="9"/>
            <color rgb="FF000000"/>
            <rFont val="Tahoma"/>
            <family val="2"/>
          </rPr>
          <t xml:space="preserve">Water or wind force that causes 30cm of topsoil to be removed at the base of the technology at one side
</t>
        </r>
      </text>
    </comment>
    <comment ref="D24" authorId="0" shapeId="0" xr:uid="{C5DA134F-25C0-496F-840C-E442C3CFE2D3}">
      <text>
        <r>
          <rPr>
            <sz val="9"/>
            <color indexed="81"/>
            <rFont val="Tahoma"/>
            <family val="2"/>
          </rPr>
          <t>Due to changes in temperature or moisture, the soil under the sanitation technology or in which the sanitation technology is buried undergoes daily and annual cyclic expansions and contractions</t>
        </r>
      </text>
    </comment>
    <comment ref="D25" authorId="0" shapeId="0" xr:uid="{FABBBC24-7E81-4CD2-9D61-8F41756118B3}">
      <text>
        <r>
          <rPr>
            <sz val="9"/>
            <color indexed="81"/>
            <rFont val="Tahoma"/>
            <family val="2"/>
          </rPr>
          <t xml:space="preserve">Enough flowing water to knock an adult over or cause a car to lose traction (i.e. ~10cm of flowing water)
</t>
        </r>
      </text>
    </comment>
    <comment ref="D26" authorId="0" shapeId="0" xr:uid="{9E08D266-8A63-4F77-99B7-0008B615442D}">
      <text>
        <r>
          <rPr>
            <sz val="9"/>
            <color indexed="81"/>
            <rFont val="Tahoma"/>
            <family val="2"/>
          </rPr>
          <t xml:space="preserve">Where sewers or pipes are used, a day's peak inflow velocity is triple the average daily inflow velocity due to increased usage, flushing or water ingress during wet periods
</t>
        </r>
      </text>
    </comment>
    <comment ref="D27" authorId="0" shapeId="0" xr:uid="{6FB86C7F-F372-4301-B7A8-DC26CA037359}">
      <text>
        <r>
          <rPr>
            <sz val="9"/>
            <color indexed="81"/>
            <rFont val="Tahoma"/>
            <family val="2"/>
          </rPr>
          <t xml:space="preserve">A day's inflow volume is triple the average daily inflow volume due to increased usage, flushing or water ingress during wet periods
</t>
        </r>
      </text>
    </comment>
    <comment ref="D28" authorId="0" shapeId="0" xr:uid="{8B1EEAB8-269A-431D-885C-5F8FEAFD89B9}">
      <text>
        <r>
          <rPr>
            <sz val="9"/>
            <color indexed="81"/>
            <rFont val="Tahoma"/>
            <family val="2"/>
          </rPr>
          <t xml:space="preserve">Where the sanitation technology discharges to a waterway, the waterway rises by 1m
</t>
        </r>
      </text>
    </comment>
    <comment ref="D29" authorId="0" shapeId="0" xr:uid="{BD8C9369-BF96-494C-939B-D2FB44C554E7}">
      <text>
        <r>
          <rPr>
            <sz val="9"/>
            <color indexed="81"/>
            <rFont val="Tahoma"/>
            <family val="2"/>
          </rPr>
          <t xml:space="preserve">Where sewers or pipes are used, the day's lowest inflow velocity is only 20% of the average daily inflow velocity due to decreased usage, flushing or water ingress during dry periods
</t>
        </r>
      </text>
    </comment>
    <comment ref="D30" authorId="0" shapeId="0" xr:uid="{7BAA064B-5328-4682-9F91-5A614511C66E}">
      <text>
        <r>
          <rPr>
            <sz val="9"/>
            <color indexed="81"/>
            <rFont val="Tahoma"/>
            <family val="2"/>
          </rPr>
          <t>The day's inflow volume is only 20% of the daily average inflow volume due to decreased usage, flushing, or water ingress during dry periods</t>
        </r>
      </text>
    </comment>
    <comment ref="D31" authorId="0" shapeId="0" xr:uid="{DC102BD4-946F-4366-85EC-A3753C1A706F}">
      <text>
        <r>
          <rPr>
            <sz val="9"/>
            <color indexed="81"/>
            <rFont val="Tahoma"/>
            <family val="2"/>
          </rPr>
          <t>Groundwater table rises to within 0.5m of the ground surface (potential to create water ingress or buoyancy force)</t>
        </r>
      </text>
    </comment>
    <comment ref="D32" authorId="0" shapeId="0" xr:uid="{6E639321-81BC-44D1-AA72-C20121C17EDF}">
      <text>
        <r>
          <rPr>
            <sz val="9"/>
            <color indexed="81"/>
            <rFont val="Tahoma"/>
            <family val="2"/>
          </rPr>
          <t>Any water ingress that may occur to the sanitation technology due to groundwater saturation and 30cm height of standing floodwater (potential for water damage, overflow, and excess siltation)</t>
        </r>
      </text>
    </comment>
    <comment ref="D33" authorId="0" shapeId="0" xr:uid="{793FC8F5-94E7-434F-8B24-65330C23E235}">
      <text>
        <r>
          <rPr>
            <sz val="9"/>
            <color indexed="81"/>
            <rFont val="Tahoma"/>
            <family val="2"/>
          </rPr>
          <t xml:space="preserve">Pathogen concentration varies by 50% across seasons
</t>
        </r>
      </text>
    </comment>
    <comment ref="D34" authorId="0" shapeId="0" xr:uid="{C7FA0335-65A3-484E-A027-521104B1D85A}">
      <text>
        <r>
          <rPr>
            <sz val="9"/>
            <color indexed="81"/>
            <rFont val="Tahoma"/>
            <family val="2"/>
          </rPr>
          <t>Where the sanitation technology discharges to a waterway, the waterway lowers by 1m</t>
        </r>
      </text>
    </comment>
    <comment ref="D35" authorId="0" shapeId="0" xr:uid="{17769AFC-DE97-4D56-A630-E064D8FBE42F}">
      <text>
        <r>
          <rPr>
            <sz val="9"/>
            <color indexed="81"/>
            <rFont val="Tahoma"/>
            <family val="2"/>
          </rPr>
          <t>Operators and technicians cannot access the sanitation technology for operations and small, routine repairs for 3 days</t>
        </r>
      </text>
    </comment>
    <comment ref="D36" authorId="0" shapeId="0" xr:uid="{1465BBB2-3DBE-4E51-A8D1-18913C1A4A25}">
      <text>
        <r>
          <rPr>
            <sz val="9"/>
            <color indexed="81"/>
            <rFont val="Tahoma"/>
            <family val="2"/>
          </rPr>
          <t>The sanitation technology cannot be accessed for 3 days to repair major breakage (whichever major breakage is most likely to occur)</t>
        </r>
      </text>
    </comment>
    <comment ref="D37" authorId="0" shapeId="0" xr:uid="{CE79D5D7-F311-4474-A44D-D9ADB158D219}">
      <text>
        <r>
          <rPr>
            <sz val="9"/>
            <color indexed="81"/>
            <rFont val="Tahoma"/>
            <family val="2"/>
          </rPr>
          <t>External electricity cut off for 7 days</t>
        </r>
      </text>
    </comment>
    <comment ref="D38" authorId="0" shapeId="0" xr:uid="{78B1B035-8B79-4460-804B-9E113AF02EA8}">
      <text>
        <r>
          <rPr>
            <sz val="9"/>
            <color indexed="81"/>
            <rFont val="Tahoma"/>
            <family val="2"/>
          </rPr>
          <t>Faecal sludge emptying services cannot desludge the sanitation technology for 3 days when desludging is needed</t>
        </r>
      </text>
    </comment>
    <comment ref="D39" authorId="0" shapeId="0" xr:uid="{4FD254B5-98E6-4F3D-BE4C-785648B1E78D}">
      <text>
        <r>
          <rPr>
            <sz val="9"/>
            <color rgb="FF000000"/>
            <rFont val="Tahoma"/>
            <family val="2"/>
          </rPr>
          <t>Normal amounts of external water inputs used for operating the sanitation technology are cut off for 7 days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Jeremy Kohlitz</author>
    <author>Jess MacArthur</author>
  </authors>
  <commentList>
    <comment ref="F18" authorId="0" shapeId="0" xr:uid="{42B8CE40-6807-4EE5-9C4A-8E1BA11BF6ED}">
      <text>
        <r>
          <rPr>
            <sz val="9"/>
            <color indexed="81"/>
            <rFont val="Tahoma"/>
            <family val="2"/>
          </rPr>
          <t xml:space="preserve">If the design feature is reflected in the sanitation technology design in any way that supports resilience, select yes and describe it in the next column.
</t>
        </r>
      </text>
    </comment>
    <comment ref="G18" authorId="0" shapeId="0" xr:uid="{20AF6DC1-8844-490F-8279-7B69536AD59B}">
      <text>
        <r>
          <rPr>
            <sz val="10"/>
            <color indexed="81"/>
            <rFont val="Tahoma"/>
            <family val="2"/>
          </rPr>
          <t xml:space="preserve">If the design feature is reflected in the sanitation technology design, describe how it helps accommodate climate hazards
</t>
        </r>
      </text>
    </comment>
    <comment ref="H18" authorId="1" shapeId="0" xr:uid="{B6A34B30-8B8B-6A47-99B6-D5B636AA2352}">
      <text>
        <r>
          <rPr>
            <sz val="10"/>
            <color rgb="FF000000"/>
            <rFont val="Tahoma"/>
            <family val="2"/>
          </rPr>
          <t xml:space="preserve">If the design feature is absent or a weak point, how does this compromise the sanitation technology's climate resilience? 
</t>
        </r>
        <r>
          <rPr>
            <b/>
            <sz val="10"/>
            <color rgb="FF000000"/>
            <rFont val="Tahoma"/>
            <family val="2"/>
          </rPr>
          <t xml:space="preserve">
Note: </t>
        </r>
        <r>
          <rPr>
            <sz val="10"/>
            <color rgb="FF000000"/>
            <rFont val="Tahoma"/>
            <family val="2"/>
          </rPr>
          <t>Answering this question is optional. Some features are not relevant to a sanitation technology, or not integrated to avoid over-design. Leave blank if n/a or no ideas.</t>
        </r>
      </text>
    </comment>
    <comment ref="I18" authorId="1" shapeId="0" xr:uid="{20629AA0-5A62-5942-99AF-0A9C31B0307D}">
      <text>
        <r>
          <rPr>
            <sz val="10"/>
            <color rgb="FF000000"/>
            <rFont val="Tahoma"/>
            <family val="2"/>
          </rPr>
          <t>How could the climate resilience of the sanitation technology be improved through incorporating this design feature? Leave blank if n/a or no ideas.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Jess MacArthur</author>
    <author>Jeremy Kohlitz</author>
    <author>tc={913E4BF8-8871-464B-A587-473A20B5B1BF}</author>
  </authors>
  <commentList>
    <comment ref="E6" authorId="0" shapeId="0" xr:uid="{6ADA6395-B0FD-6B48-B55F-23EE4328481E}">
      <text>
        <r>
          <rPr>
            <b/>
            <sz val="10"/>
            <color rgb="FF000000"/>
            <rFont val="Tahoma"/>
            <family val="2"/>
          </rPr>
          <t>Calculated automatically from responses in step 3</t>
        </r>
      </text>
    </comment>
    <comment ref="E7" authorId="0" shapeId="0" xr:uid="{BEC0F2DC-5358-9248-9E7E-E324B18D0658}">
      <text>
        <r>
          <rPr>
            <sz val="10"/>
            <color rgb="FF000000"/>
            <rFont val="Tahoma"/>
            <family val="2"/>
          </rPr>
          <t>% hazards with low impact on sanitation technology</t>
        </r>
      </text>
    </comment>
    <comment ref="F7" authorId="0" shapeId="0" xr:uid="{E5F7649C-9064-9244-8C5D-D1D018E7EA77}">
      <text>
        <r>
          <rPr>
            <sz val="10"/>
            <color rgb="FF000000"/>
            <rFont val="Tahoma"/>
            <family val="2"/>
          </rPr>
          <t>% hazards with moderate impact on sanitation technology</t>
        </r>
      </text>
    </comment>
    <comment ref="G7" authorId="0" shapeId="0" xr:uid="{08F8D719-9B4B-9540-85C5-250EEF00B0B8}">
      <text>
        <r>
          <rPr>
            <sz val="10"/>
            <color rgb="FF000000"/>
            <rFont val="Tahoma"/>
            <family val="2"/>
          </rPr>
          <t>% hazards with high impact on sanitation technology</t>
        </r>
      </text>
    </comment>
    <comment ref="H7" authorId="1" shapeId="0" xr:uid="{3E4E84C4-5793-45D6-A755-8A82FFC5A28F}">
      <text>
        <r>
          <rPr>
            <b/>
            <sz val="9"/>
            <color rgb="FF000000"/>
            <rFont val="Tahoma"/>
            <family val="2"/>
          </rPr>
          <t>Calculated automatically from responses in step 3</t>
        </r>
        <r>
          <rPr>
            <sz val="9"/>
            <color rgb="FF000000"/>
            <rFont val="Tahoma"/>
            <family val="2"/>
          </rPr>
          <t xml:space="preserve">
</t>
        </r>
      </text>
    </comment>
    <comment ref="J7" authorId="0" shapeId="0" xr:uid="{05D40BD8-43F8-F343-B0E0-D1B7294F1820}">
      <text>
        <r>
          <rPr>
            <sz val="10"/>
            <color rgb="FF000000"/>
            <rFont val="Tahoma"/>
            <family val="2"/>
          </rPr>
          <t>Overall, how resilient is the sanitation technology against the hazardous event or trend?
Low Resilience = Likely to fail or have extended outage;
Medium resilience = reduced sanitation technology performance or temporary outage;
High resilience = continues to function</t>
        </r>
      </text>
    </comment>
    <comment ref="K7" authorId="1" shapeId="0" xr:uid="{196FB85D-0C4B-4E0D-BCEE-66CEE43F9AB8}">
      <text>
        <r>
          <rPr>
            <sz val="9"/>
            <color rgb="FF000000"/>
            <rFont val="Tahoma"/>
            <family val="2"/>
          </rPr>
          <t>Why was the low, medium or high rating given?</t>
        </r>
      </text>
    </comment>
    <comment ref="H8" authorId="2" shapeId="0" xr:uid="{913E4BF8-8871-464B-A587-473A20B5B1BF}">
      <text>
        <t>[Threaded comment]
Your version of Excel allows you to read this threaded comment; however, any edits to it will get removed if the file is opened in a newer version of Excel. Learn more: https://go.microsoft.com/fwlink/?linkid=870924
Comment:
    Hide column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<sst xmlns="http://schemas.openxmlformats.org/spreadsheetml/2006/main" count="388" uniqueCount="250">
  <si>
    <t>Flood</t>
  </si>
  <si>
    <t>Water ingress / inundation</t>
  </si>
  <si>
    <t>Increased levels of receiving waterways</t>
  </si>
  <si>
    <t>Erosion</t>
  </si>
  <si>
    <t>No</t>
  </si>
  <si>
    <t>Yes</t>
  </si>
  <si>
    <t>Oversizing</t>
  </si>
  <si>
    <t>Sealing and barriers</t>
  </si>
  <si>
    <t>Raising</t>
  </si>
  <si>
    <t>No/low inputs</t>
  </si>
  <si>
    <t>Redundancy and dive</t>
  </si>
  <si>
    <t>Facilitating fast recovery</t>
  </si>
  <si>
    <t>Repair speed</t>
  </si>
  <si>
    <t xml:space="preserve"> </t>
  </si>
  <si>
    <t>Droughts</t>
  </si>
  <si>
    <t>Portability</t>
  </si>
  <si>
    <t>Adaptability</t>
  </si>
  <si>
    <t>Modular design</t>
  </si>
  <si>
    <t>Signalling</t>
  </si>
  <si>
    <t>relevent List Options</t>
  </si>
  <si>
    <t>Potential Hazard</t>
  </si>
  <si>
    <t>HazardRisk Options</t>
  </si>
  <si>
    <t>Low</t>
  </si>
  <si>
    <t>High</t>
  </si>
  <si>
    <t>Rating Options (2)</t>
  </si>
  <si>
    <t>Rating Options (3)</t>
  </si>
  <si>
    <t>Middle</t>
  </si>
  <si>
    <t>rating overall</t>
  </si>
  <si>
    <t>Summary</t>
  </si>
  <si>
    <t>Used to store drop down list information</t>
  </si>
  <si>
    <t>Description</t>
  </si>
  <si>
    <t>User Relevent</t>
  </si>
  <si>
    <t>ReportOptions</t>
  </si>
  <si>
    <t>Detailed</t>
  </si>
  <si>
    <t>Hazards</t>
  </si>
  <si>
    <t>Scoping</t>
  </si>
  <si>
    <t>Response</t>
  </si>
  <si>
    <t>Accessibility for rapid flaw detection and repair</t>
  </si>
  <si>
    <t>CIDS</t>
  </si>
  <si>
    <r>
      <rPr>
        <b/>
        <sz val="11"/>
        <color rgb="FF000000"/>
        <rFont val="Arial"/>
        <family val="2"/>
      </rPr>
      <t>No/low Inputs</t>
    </r>
    <r>
      <rPr>
        <sz val="10"/>
        <color rgb="FF000000"/>
        <rFont val="Arial"/>
        <family val="2"/>
      </rPr>
      <t xml:space="preserve">
</t>
    </r>
    <r>
      <rPr>
        <sz val="9"/>
        <color rgb="FF000000"/>
        <rFont val="Arial"/>
        <family val="2"/>
      </rPr>
      <t>Technologies that require little or no inputs (e.g. electricity, water, human operators) to operate, thus reducing the need for inputs that could be exposed to disturbances.</t>
    </r>
  </si>
  <si>
    <r>
      <rPr>
        <b/>
        <sz val="11"/>
        <color rgb="FF000000"/>
        <rFont val="Arial"/>
        <family val="2"/>
      </rPr>
      <t>Armouring and Strengthening</t>
    </r>
    <r>
      <rPr>
        <sz val="10"/>
        <color rgb="FF000000"/>
        <rFont val="Arial"/>
        <family val="2"/>
      </rPr>
      <t xml:space="preserve">
</t>
    </r>
    <r>
      <rPr>
        <sz val="9"/>
        <color rgb="FF000000"/>
        <rFont val="Arial"/>
        <family val="2"/>
      </rPr>
      <t>Hardening or stiffening the technology or its components against an expected force.</t>
    </r>
  </si>
  <si>
    <r>
      <rPr>
        <b/>
        <sz val="11"/>
        <color rgb="FF000000"/>
        <rFont val="Arial"/>
        <family val="2"/>
      </rPr>
      <t>Sealing and Barriers</t>
    </r>
    <r>
      <rPr>
        <sz val="10"/>
        <color rgb="FF000000"/>
        <rFont val="Arial"/>
        <family val="2"/>
      </rPr>
      <t xml:space="preserve">
</t>
    </r>
    <r>
      <rPr>
        <sz val="9"/>
        <color rgb="FF000000"/>
        <rFont val="Arial"/>
        <family val="2"/>
      </rPr>
      <t>Integrating seals, barriers or other forms of protection into the technology to protect critical components or processes from being disrupted by a hazard.</t>
    </r>
  </si>
  <si>
    <r>
      <rPr>
        <b/>
        <sz val="11"/>
        <color rgb="FF000000"/>
        <rFont val="Arial"/>
        <family val="2"/>
      </rPr>
      <t>Modular design</t>
    </r>
    <r>
      <rPr>
        <sz val="10"/>
        <color rgb="FF000000"/>
        <rFont val="Arial"/>
        <family val="2"/>
      </rPr>
      <t xml:space="preserve">
</t>
    </r>
    <r>
      <rPr>
        <sz val="9"/>
        <color rgb="FF000000"/>
        <rFont val="Arial"/>
        <family val="2"/>
      </rPr>
      <t>Additional modules can be added (plug-in type model) or removed to increase or decrease capacity of the system to accommodate variability in demand and environmental conditions.</t>
    </r>
  </si>
  <si>
    <r>
      <rPr>
        <b/>
        <sz val="11"/>
        <color rgb="FF000000"/>
        <rFont val="Arial"/>
        <family val="2"/>
      </rPr>
      <t>Redundancy and diversity</t>
    </r>
    <r>
      <rPr>
        <sz val="10"/>
        <color rgb="FF000000"/>
        <rFont val="Arial"/>
        <family val="2"/>
      </rPr>
      <t xml:space="preserve">
</t>
    </r>
    <r>
      <rPr>
        <sz val="9"/>
        <color rgb="FF000000"/>
        <rFont val="Arial"/>
        <family val="2"/>
      </rPr>
      <t>The technology has redundant components that work in parallel, or that act as back-ups to each other, so that if a component(s) fails, the back-up component can take its place and allow the technology to continue functioning. Diversity entails that the redundant / back-up components can perform the same function, but in a different way.</t>
    </r>
  </si>
  <si>
    <r>
      <rPr>
        <b/>
        <sz val="11"/>
        <color rgb="FF000000"/>
        <rFont val="Arial"/>
        <family val="2"/>
      </rPr>
      <t>Signalling</t>
    </r>
    <r>
      <rPr>
        <sz val="10"/>
        <color rgb="FF000000"/>
        <rFont val="Arial"/>
        <family val="2"/>
      </rPr>
      <t xml:space="preserve">
</t>
    </r>
    <r>
      <rPr>
        <sz val="9"/>
        <color rgb="FF000000"/>
        <rFont val="Arial"/>
        <family val="2"/>
      </rPr>
      <t>The technology, by the nature of how it functions or by intentional design, has a way of signalling to operators or users when the technology requires modification to prevent failure or to enhance its performance.</t>
    </r>
  </si>
  <si>
    <r>
      <rPr>
        <b/>
        <sz val="11"/>
        <color rgb="FF000000"/>
        <rFont val="Arial"/>
        <family val="2"/>
      </rPr>
      <t>Repair speed</t>
    </r>
    <r>
      <rPr>
        <sz val="10"/>
        <color rgb="FF000000"/>
        <rFont val="Arial"/>
        <family val="2"/>
      </rPr>
      <t xml:space="preserve">
</t>
    </r>
    <r>
      <rPr>
        <sz val="9"/>
        <color rgb="FF000000"/>
        <rFont val="Arial"/>
        <family val="2"/>
      </rPr>
      <t>The technology, its components, processes, or its operations can be quickly replaced, rebuilt or restored if destroyed or disrupted so that performance downtime or degradation is minimised.</t>
    </r>
  </si>
  <si>
    <r>
      <rPr>
        <b/>
        <sz val="11"/>
        <color rgb="FF000000"/>
        <rFont val="Arial"/>
        <family val="2"/>
      </rPr>
      <t>Transformative capacity</t>
    </r>
    <r>
      <rPr>
        <sz val="10"/>
        <color rgb="FF000000"/>
        <rFont val="Arial"/>
        <family val="2"/>
      </rPr>
      <t xml:space="preserve">
</t>
    </r>
    <r>
      <rPr>
        <sz val="9"/>
        <color rgb="FF000000"/>
        <rFont val="Arial"/>
        <family val="2"/>
      </rPr>
      <t>The technology provides an additional service(s) beyond its usual intent that further aids resilient communities.</t>
    </r>
  </si>
  <si>
    <t>Reduced inflow volume</t>
  </si>
  <si>
    <t xml:space="preserve">Rise in groundwater level and/or groundwater saturation </t>
  </si>
  <si>
    <t>Changes in pathogen concentration in inflow</t>
  </si>
  <si>
    <t>Expansion / contraction of soils (forces on buried structures)</t>
  </si>
  <si>
    <t>Increased inflow velocity</t>
  </si>
  <si>
    <t>Increased inflow volume</t>
  </si>
  <si>
    <t>Reduced dilution capacity of receiving waters</t>
  </si>
  <si>
    <t>Reduced inflow velocity</t>
  </si>
  <si>
    <t>Disrupted access to ST for O&amp;M</t>
  </si>
  <si>
    <t>Disrupted electricity inputs to ST</t>
  </si>
  <si>
    <t>Disrupted water inputs to ST</t>
  </si>
  <si>
    <t>Corrosion</t>
  </si>
  <si>
    <t>Force of flood waters</t>
  </si>
  <si>
    <t>Code</t>
  </si>
  <si>
    <t>A1</t>
  </si>
  <si>
    <t>C1</t>
  </si>
  <si>
    <t>A3</t>
  </si>
  <si>
    <t>A4</t>
  </si>
  <si>
    <t>A5</t>
  </si>
  <si>
    <t>A7</t>
  </si>
  <si>
    <t>A8</t>
  </si>
  <si>
    <t>A9</t>
  </si>
  <si>
    <t>A10</t>
  </si>
  <si>
    <t>A12</t>
  </si>
  <si>
    <t>A13</t>
  </si>
  <si>
    <t>A14</t>
  </si>
  <si>
    <t>A20</t>
  </si>
  <si>
    <t>B2</t>
  </si>
  <si>
    <t>B10</t>
  </si>
  <si>
    <t>C2</t>
  </si>
  <si>
    <t>C3</t>
  </si>
  <si>
    <t>C4</t>
  </si>
  <si>
    <t>ToggleHazards</t>
  </si>
  <si>
    <t>Armouring and Strengthening</t>
  </si>
  <si>
    <t>Reciprocity</t>
  </si>
  <si>
    <t>Transformative capacity</t>
  </si>
  <si>
    <t>1. Avoiding exposure to hazards</t>
  </si>
  <si>
    <t>2. Withstanding exposure to hazards</t>
  </si>
  <si>
    <t>3.Enabling flexibility</t>
  </si>
  <si>
    <t>Moderate</t>
  </si>
  <si>
    <t>OverallScore</t>
  </si>
  <si>
    <t>Moderate-High</t>
  </si>
  <si>
    <t>Rel</t>
  </si>
  <si>
    <t>Score1</t>
  </si>
  <si>
    <t>Q1</t>
  </si>
  <si>
    <t>Low-Moderate</t>
  </si>
  <si>
    <t>Comment</t>
  </si>
  <si>
    <t>Relevant</t>
  </si>
  <si>
    <t>Name</t>
  </si>
  <si>
    <t>Count</t>
  </si>
  <si>
    <t>Burying</t>
  </si>
  <si>
    <t>String</t>
  </si>
  <si>
    <t>Hazard Score - Low</t>
  </si>
  <si>
    <t>Hazard Score - Moderate</t>
  </si>
  <si>
    <t>Hazard Score - High</t>
  </si>
  <si>
    <t>Comments</t>
  </si>
  <si>
    <t>Score</t>
  </si>
  <si>
    <t>Characteristics</t>
  </si>
  <si>
    <t>Low %</t>
  </si>
  <si>
    <t>Moderate %</t>
  </si>
  <si>
    <t>High %</t>
  </si>
  <si>
    <t>Landslides (forces, burying)</t>
  </si>
  <si>
    <t>Example:
Floods</t>
  </si>
  <si>
    <t xml:space="preserve">The superstructure, combined with the raising of the ST 1 metre above ground, and sealed storage tanks supports the ST resilience to floods. However, the ST is not off-grid so functionality could be temporarily impacted in floods. </t>
  </si>
  <si>
    <t>Holding tank non-return prevents backflow into toilet in flood. Sealable treatment area door prevents flood inundation. Electrics are sealed and can sustain temporary flood inundation. Roof eaves &amp; insulation mitigate high temps by protecting equipment and supporting thermal comfort in toilet area.</t>
  </si>
  <si>
    <t>Low impact</t>
  </si>
  <si>
    <t>Overall resilience self-assessment</t>
  </si>
  <si>
    <t>Disrupted FS/excreta collection and delivery</t>
  </si>
  <si>
    <t>Technology is raised on a slab, design guidelines recommend placing away from floodplain. Armouring is incorporated as superstructure is a shipping container mitigating flood water force and inundation. Unsealed electrical equipment remains vulnerable to inundation.</t>
  </si>
  <si>
    <t>Low Impact</t>
  </si>
  <si>
    <t>Moderate Impact</t>
  </si>
  <si>
    <t>High Impact</t>
  </si>
  <si>
    <t>Score Weight</t>
  </si>
  <si>
    <t>Overall</t>
  </si>
  <si>
    <t>resilience rating</t>
  </si>
  <si>
    <t>Low Resilience</t>
  </si>
  <si>
    <t>Medium Resilience</t>
  </si>
  <si>
    <t>High Resilience</t>
  </si>
  <si>
    <t>AutoCalc</t>
  </si>
  <si>
    <t>SelfAssessment</t>
  </si>
  <si>
    <t>Q2</t>
  </si>
  <si>
    <t>Details</t>
  </si>
  <si>
    <t>Example</t>
  </si>
  <si>
    <t xml:space="preserve">💦 </t>
  </si>
  <si>
    <t>Assessment Team</t>
  </si>
  <si>
    <t>B. Assessment date</t>
  </si>
  <si>
    <t>A. Technology name</t>
  </si>
  <si>
    <t>C. Technology description</t>
  </si>
  <si>
    <t>E. Included components</t>
  </si>
  <si>
    <t>F. Excluded components</t>
  </si>
  <si>
    <t>🔥</t>
  </si>
  <si>
    <t xml:space="preserve">🌵 </t>
  </si>
  <si>
    <t>🌡</t>
  </si>
  <si>
    <t>⁉</t>
  </si>
  <si>
    <t>💦  Floods</t>
  </si>
  <si>
    <t>🌵 Drought</t>
  </si>
  <si>
    <t>Column1</t>
  </si>
  <si>
    <t>Column2</t>
  </si>
  <si>
    <t>Column3</t>
  </si>
  <si>
    <t>Column4</t>
  </si>
  <si>
    <t>Icon</t>
  </si>
  <si>
    <t>Column10</t>
  </si>
  <si>
    <t>Column13</t>
  </si>
  <si>
    <t>Sanitation Technology Climate Resilience Summary</t>
  </si>
  <si>
    <t>Hazards Impact</t>
  </si>
  <si>
    <t>Justification</t>
  </si>
  <si>
    <t>Potential Improvements</t>
  </si>
  <si>
    <t>☀️</t>
  </si>
  <si>
    <t>💨</t>
  </si>
  <si>
    <t>🌊</t>
  </si>
  <si>
    <t>✅ Yes</t>
  </si>
  <si>
    <r>
      <rPr>
        <b/>
        <sz val="11"/>
        <color rgb="FF000000"/>
        <rFont val="Arial"/>
        <family val="2"/>
      </rPr>
      <t>Raising</t>
    </r>
    <r>
      <rPr>
        <sz val="10"/>
        <color rgb="FF000000"/>
        <rFont val="Arial"/>
        <family val="2"/>
      </rPr>
      <t xml:space="preserve">
</t>
    </r>
    <r>
      <rPr>
        <sz val="9"/>
        <color rgb="FF000000"/>
        <rFont val="Arial"/>
        <family val="2"/>
      </rPr>
      <t>Raising the technology or critical components so they are less likely to come into contact with floodwater/groundwater.</t>
    </r>
  </si>
  <si>
    <r>
      <rPr>
        <b/>
        <sz val="11"/>
        <rFont val="Arial"/>
        <family val="2"/>
      </rPr>
      <t>Burying</t>
    </r>
    <r>
      <rPr>
        <sz val="10"/>
        <rFont val="Arial"/>
        <family val="2"/>
      </rPr>
      <t xml:space="preserve">
</t>
    </r>
    <r>
      <rPr>
        <sz val="9"/>
        <rFont val="Arial"/>
        <family val="2"/>
      </rPr>
      <t xml:space="preserve">Installing the technology or its components underground so that they are less likely to come into contact with wind pressure, fire, or force of flooding.
</t>
    </r>
  </si>
  <si>
    <t xml:space="preserve">Relevant Design Feature </t>
  </si>
  <si>
    <t>⛔️ No</t>
  </si>
  <si>
    <r>
      <t xml:space="preserve">Sealing and barriers
</t>
    </r>
    <r>
      <rPr>
        <sz val="10"/>
        <color theme="2"/>
        <rFont val="Arial (Body)"/>
      </rPr>
      <t>Integrating seals, barriers or other forms of protection into the technology to protect critical components or processes from being disrupted by a hazard.</t>
    </r>
  </si>
  <si>
    <t>Select One</t>
  </si>
  <si>
    <t>Detail</t>
  </si>
  <si>
    <t>Hazardous events &amp; trends</t>
  </si>
  <si>
    <t>Hazardous events &amp; trends (HET)</t>
  </si>
  <si>
    <t>HET Characteristics</t>
  </si>
  <si>
    <t>Selected HETs</t>
  </si>
  <si>
    <t>Is the HET relevant?</t>
  </si>
  <si>
    <t>In floods, the absence of sealing in the toilet areas poses a risk of floodwater ingress into treatment system.</t>
  </si>
  <si>
    <t>A sealable door to the toilet area could be installed at low cost to seal this area against flood inundation.</t>
  </si>
  <si>
    <r>
      <rPr>
        <b/>
        <sz val="11"/>
        <color rgb="FF000000"/>
        <rFont val="Arial"/>
        <family val="2"/>
      </rPr>
      <t>Oversizing</t>
    </r>
    <r>
      <rPr>
        <sz val="10"/>
        <color rgb="FF000000"/>
        <rFont val="Arial"/>
        <family val="2"/>
      </rPr>
      <t xml:space="preserve">
</t>
    </r>
    <r>
      <rPr>
        <sz val="9"/>
        <color rgb="FF000000"/>
        <rFont val="Arial"/>
        <family val="2"/>
      </rPr>
      <t>Increasing the tolerance or capacity of the technology or its component so that it can accommodate extreme conditions,  projected changes in conditions, or changes in number of users.</t>
    </r>
  </si>
  <si>
    <r>
      <t>3. Enabling flexibility
F</t>
    </r>
    <r>
      <rPr>
        <sz val="12"/>
        <color rgb="FF3F50B5"/>
        <rFont val="Arial"/>
        <family val="2"/>
      </rPr>
      <t>eatures that enable the ST to be adapted or reconfigured, or have its operation changed, in order to continue providing services when exposed to climate hazards.</t>
    </r>
  </si>
  <si>
    <r>
      <rPr>
        <b/>
        <sz val="11"/>
        <color rgb="FF000000"/>
        <rFont val="Arial"/>
        <family val="2"/>
      </rPr>
      <t>Adaptability</t>
    </r>
    <r>
      <rPr>
        <sz val="10"/>
        <color rgb="FF000000"/>
        <rFont val="Arial"/>
        <family val="2"/>
      </rPr>
      <t xml:space="preserve">
</t>
    </r>
    <r>
      <rPr>
        <sz val="9"/>
        <color rgb="FF000000"/>
        <rFont val="Arial"/>
        <family val="2"/>
      </rPr>
      <t>The technology design can be adapted or upgraded easily to function better under the changing environmental conditions (e.g. increasingly wet or increasingly dry conditions).</t>
    </r>
  </si>
  <si>
    <r>
      <rPr>
        <b/>
        <sz val="11"/>
        <color rgb="FF000000"/>
        <rFont val="Arial"/>
        <family val="2"/>
      </rPr>
      <t>Accessibility for rapid flaw detection</t>
    </r>
    <r>
      <rPr>
        <sz val="10"/>
        <color rgb="FF000000"/>
        <rFont val="Arial"/>
        <family val="2"/>
      </rPr>
      <t xml:space="preserve">
</t>
    </r>
    <r>
      <rPr>
        <sz val="9"/>
        <color rgb="FF000000"/>
        <rFont val="Arial"/>
        <family val="2"/>
      </rPr>
      <t>Components or processes of the technology can be easily accessed for examination.</t>
    </r>
  </si>
  <si>
    <r>
      <rPr>
        <b/>
        <sz val="11"/>
        <rFont val="Arial"/>
        <family val="2"/>
      </rPr>
      <t>Reciprocity</t>
    </r>
    <r>
      <rPr>
        <sz val="10"/>
        <rFont val="Arial"/>
        <family val="2"/>
      </rPr>
      <t xml:space="preserve">
</t>
    </r>
    <r>
      <rPr>
        <sz val="9"/>
        <rFont val="Arial"/>
        <family val="2"/>
      </rPr>
      <t>By providing its service, the technology produces outputs that build resilience in, or aid, another on-site or off-site system.</t>
    </r>
  </si>
  <si>
    <t>Relevant?</t>
  </si>
  <si>
    <t>Impact Rating</t>
  </si>
  <si>
    <r>
      <rPr>
        <b/>
        <i/>
        <sz val="11"/>
        <color theme="0"/>
        <rFont val="Arial"/>
        <family val="2"/>
      </rPr>
      <t xml:space="preserve">Step 5: </t>
    </r>
    <r>
      <rPr>
        <i/>
        <sz val="11"/>
        <color theme="0"/>
        <rFont val="Arial"/>
        <family val="2"/>
      </rPr>
      <t>Consider the overall resilience of your technology to each hazardous event and trend.</t>
    </r>
  </si>
  <si>
    <t>Resilience rating</t>
  </si>
  <si>
    <t>Hazardous event or trend</t>
  </si>
  <si>
    <t>Design feature integrated?</t>
  </si>
  <si>
    <t>Climate related risks</t>
  </si>
  <si>
    <t>All hazards for relevant HETs</t>
  </si>
  <si>
    <t>Impactful Hazards</t>
  </si>
  <si>
    <t>Design Feature Strengths</t>
  </si>
  <si>
    <t>Raising the technology or critical components so they are less likely to come into contact with floodwater/groundwater.</t>
  </si>
  <si>
    <t>Installing the technology or its components underground so that they are less likely to come into contact with wind pressure, fire, or force of flooding.</t>
  </si>
  <si>
    <t>The ability of the technology to be easily moved to a new location to avoid exposure to a disturbance.</t>
  </si>
  <si>
    <t>Technologies that require little or no inputs (e.g. electricity, water, human operators) to operate, thus reducing the need for inputs that could be exposed to disturbances.</t>
  </si>
  <si>
    <t>Blurb</t>
  </si>
  <si>
    <t>Hardening or stiffening the technology or its components against an expected force.</t>
  </si>
  <si>
    <t>Increasing the tolerance or capacity of the technology or its component so that it can accommodate extreme conditions,  projected changes in conditions, or changes in number of users.</t>
  </si>
  <si>
    <t>Integrating seals, barriers or other forms of protection into the technology to protect critical components or processes from being disrupted by a hazard.</t>
  </si>
  <si>
    <t>The technology design can be adapted or upgraded easily to function better under the changing environmental conditions (e.g. increasingly wet or increasingly dry conditions).</t>
  </si>
  <si>
    <t>Additional modules can be added (plug-in type model) or removed to increase or decrease capacity of the system to accommodate variability in demand and environmental conditions.</t>
  </si>
  <si>
    <t>The technology has redundant components that work in parallel, or that act as back-ups to each other, so that if a component(s) fails, the back-up component can take its place and allow the technology to continue functioning. Diversity entails that the redundant / back-up components can perform the same function, but in a different way.</t>
  </si>
  <si>
    <t>The technology, by the nature of how it functions or by intentional design, has a way of signalling to operators or users when the technology requires modification to prevent failure or to enhance its performance.</t>
  </si>
  <si>
    <t>The technology, its components, processes, or its operations can be quickly replaced, rebuilt or restored if destroyed or disrupted so that performance downtime or degradation is minimised.</t>
  </si>
  <si>
    <t>Components or processes of the technology can be easily accessed for examination.</t>
  </si>
  <si>
    <t>Providing benefits beyond resilience</t>
  </si>
  <si>
    <t>By providing its service, the technology produces outputs that build resilience in, or aid, another on-site or off-site system.</t>
  </si>
  <si>
    <t>The technology provides an additional service(s) beyond its usual intent that further aids resilient communities.</t>
  </si>
  <si>
    <t>Integrated Design Feature</t>
  </si>
  <si>
    <t>Show In Strengths</t>
  </si>
  <si>
    <t>Show In Improvements</t>
  </si>
  <si>
    <t>Improvements</t>
  </si>
  <si>
    <t>Climate risks</t>
  </si>
  <si>
    <t>Design Feature Improvements</t>
  </si>
  <si>
    <t>Climate Related Risks</t>
  </si>
  <si>
    <t>Increased flow velocity</t>
  </si>
  <si>
    <t>💦</t>
  </si>
  <si>
    <t>🌧</t>
  </si>
  <si>
    <t>🌵</t>
  </si>
  <si>
    <t xml:space="preserve">Design Features </t>
  </si>
  <si>
    <t>Step 4: Assess the extent to which the sanitation technology incorporates resilient design features.</t>
  </si>
  <si>
    <t>Column32</t>
  </si>
  <si>
    <r>
      <rPr>
        <b/>
        <i/>
        <sz val="14"/>
        <color theme="0"/>
        <rFont val="Arial"/>
        <family val="2"/>
      </rPr>
      <t xml:space="preserve">Step 2: </t>
    </r>
    <r>
      <rPr>
        <i/>
        <sz val="14"/>
        <color theme="0"/>
        <rFont val="Arial"/>
        <family val="2"/>
      </rPr>
      <t>Indicate what climate related hazardous events or trends are relevant to your assessment.</t>
    </r>
  </si>
  <si>
    <r>
      <rPr>
        <b/>
        <i/>
        <sz val="14"/>
        <color theme="0"/>
        <rFont val="Arial"/>
        <family val="2"/>
      </rPr>
      <t xml:space="preserve">Step 3: </t>
    </r>
    <r>
      <rPr>
        <i/>
        <sz val="14"/>
        <color theme="0"/>
        <rFont val="Arial"/>
        <family val="2"/>
      </rPr>
      <t xml:space="preserve">Assess the level of impact that specific hazards are likely to have on the sanitation technology.
</t>
    </r>
  </si>
  <si>
    <r>
      <rPr>
        <b/>
        <i/>
        <sz val="14"/>
        <color theme="0"/>
        <rFont val="Arial"/>
        <family val="2"/>
      </rPr>
      <t xml:space="preserve">Step 1: </t>
    </r>
    <r>
      <rPr>
        <i/>
        <sz val="14"/>
        <color theme="0"/>
        <rFont val="Arial"/>
        <family val="2"/>
      </rPr>
      <t>Define what parts of the sanitation technology are being included in the assessment.</t>
    </r>
  </si>
  <si>
    <t>Landslides</t>
  </si>
  <si>
    <t>Expansion / contraction of soils</t>
  </si>
  <si>
    <r>
      <rPr>
        <b/>
        <sz val="11"/>
        <color rgb="FF000000"/>
        <rFont val="Arial"/>
        <family val="2"/>
      </rPr>
      <t>Portability</t>
    </r>
    <r>
      <rPr>
        <sz val="10"/>
        <color rgb="FF000000"/>
        <rFont val="Arial"/>
        <family val="2"/>
      </rPr>
      <t xml:space="preserve">
</t>
    </r>
    <r>
      <rPr>
        <sz val="9"/>
        <color rgb="FF000000"/>
        <rFont val="Arial"/>
        <family val="2"/>
      </rPr>
      <t>The ability of the technology to be easily moved to a new location to avoid exposure to a disturbance (Conversely, portability can also enable the technology to be easily deployed to emergency contexts).</t>
    </r>
  </si>
  <si>
    <t>C5</t>
  </si>
  <si>
    <t>Disrupted access to ST for major repairs</t>
  </si>
  <si>
    <t>D. Assessed location or context</t>
  </si>
  <si>
    <r>
      <rPr>
        <b/>
        <sz val="11"/>
        <color theme="1"/>
        <rFont val="Arial"/>
        <family val="2"/>
      </rPr>
      <t>Flood</t>
    </r>
    <r>
      <rPr>
        <b/>
        <sz val="10"/>
        <color theme="1"/>
        <rFont val="Arial"/>
        <family val="2"/>
      </rPr>
      <t xml:space="preserve">
</t>
    </r>
    <r>
      <rPr>
        <sz val="9"/>
        <color theme="1"/>
        <rFont val="Arial"/>
        <family val="2"/>
      </rPr>
      <t>Fluvial flooding (overflowing of a river or other water body) and pluvial flooding (precipitation intensity exceeds drainage capacity)</t>
    </r>
  </si>
  <si>
    <r>
      <rPr>
        <b/>
        <sz val="11"/>
        <color theme="1"/>
        <rFont val="Arial"/>
        <family val="2"/>
      </rPr>
      <t>Droughts</t>
    </r>
    <r>
      <rPr>
        <b/>
        <sz val="10"/>
        <color theme="1"/>
        <rFont val="Arial"/>
        <family val="2"/>
      </rPr>
      <t xml:space="preserve">
</t>
    </r>
    <r>
      <rPr>
        <sz val="9"/>
        <color theme="1"/>
        <rFont val="Arial"/>
        <family val="2"/>
      </rPr>
      <t>Episodic combination of low rainfall and runoff deficit, and evaporation that leads to dry soil (i.e. hydrological drought)</t>
    </r>
  </si>
  <si>
    <t>Resilience Rating</t>
  </si>
  <si>
    <t>Design Feature</t>
  </si>
  <si>
    <t>Disrupted faecal sludge emptying services</t>
  </si>
  <si>
    <r>
      <t>Instructions:</t>
    </r>
    <r>
      <rPr>
        <i/>
        <sz val="10"/>
        <color theme="3"/>
        <rFont val="Arial"/>
        <family val="2"/>
      </rPr>
      <t xml:space="preserve"> Fill in the grey boxes in the table below. Hover over the cells or refer to the accompanying guidelines for more details. </t>
    </r>
  </si>
  <si>
    <r>
      <rPr>
        <b/>
        <i/>
        <sz val="11"/>
        <color theme="3"/>
        <rFont val="Arial (Body)"/>
      </rPr>
      <t xml:space="preserve">Instructions: </t>
    </r>
    <r>
      <rPr>
        <i/>
        <sz val="11"/>
        <color theme="3"/>
        <rFont val="Arial (Body)"/>
      </rPr>
      <t xml:space="preserve">Select hazardous events and trends that are relevant for the climate context in which you are assessing the sanitation technology and fill in the grey boxes in the table below. Hover over the cells or refer to the accompanying guidelines for more details.  </t>
    </r>
  </si>
  <si>
    <r>
      <rPr>
        <b/>
        <i/>
        <sz val="11"/>
        <rFont val="Arial"/>
        <family val="2"/>
      </rPr>
      <t xml:space="preserve">Instructions - For each hazard </t>
    </r>
    <r>
      <rPr>
        <i/>
        <sz val="11"/>
        <rFont val="Arial"/>
        <family val="2"/>
      </rPr>
      <t>(An example is provided at the bottom of the page. Hover over the cells or refer to the accompanying guidelines for more details):
1) Hover over the potential hazard to read a specific example of the hazard.
2) Consider whether the hazard is relevant for your sanitation technology. If a hazard is irrelevant (e.g. 'increased levels of receiving waterways' is irrelevant if the sanitation technology does not discharge to a waterway), select No.
3) If the hazard is relevant, select Yes and give an impact rating based on how severely the sanitation technology would be disrupted if it was exposed to that specific example of the hazard. If the hazard is irrelevant, don't give it a rating.
4) Provide a brief justification for your rating.</t>
    </r>
  </si>
  <si>
    <r>
      <rPr>
        <b/>
        <i/>
        <sz val="10"/>
        <color theme="3"/>
        <rFont val="Arial"/>
        <family val="2"/>
      </rPr>
      <t xml:space="preserve">Instructions - For each design feature: </t>
    </r>
    <r>
      <rPr>
        <i/>
        <sz val="10"/>
        <color theme="3"/>
        <rFont val="Arial"/>
        <family val="2"/>
      </rPr>
      <t xml:space="preserve">(An example is provided at the bottom of the page. Hover over the cells or refer to the accompanying guidelines for more details.)
1) Read the design feature description (see accompanying guidelines for more details).
2) Consider if the design feature is reflected (✅ Yes, ⛔️ No) in the sanitation technology design. If yes, describe how the sanitation technology utilises this design feature to accommodate the climate hazards from step 3.
3) If the design feature is not included or is a weak point, identify any possible climate risks (referring back to step 3) due to this. 
4) Reflect on potential improvements to increase the climate resilience of the sanitation technology with regard to the design feature. </t>
    </r>
  </si>
  <si>
    <r>
      <t xml:space="preserve">1. Avoiding exposure to hazards
</t>
    </r>
    <r>
      <rPr>
        <sz val="12"/>
        <color theme="2"/>
        <rFont val="Arial (Body)"/>
      </rPr>
      <t>Features that reduce the likelihood that critical components of the sanitation technology become directly exposed to a climate hazard.</t>
    </r>
  </si>
  <si>
    <t>Disrupted access to sanitation technology for O&amp;M</t>
  </si>
  <si>
    <t>Disrupted access to the sanitation technology for major repairs</t>
  </si>
  <si>
    <t>Disrupted electricity inputs to the sanitation technology</t>
  </si>
  <si>
    <t>Disrupted water inputs to the sanitation technology</t>
  </si>
  <si>
    <r>
      <t xml:space="preserve">2. Withstanding exposure to hazards
</t>
    </r>
    <r>
      <rPr>
        <sz val="12"/>
        <color rgb="FF3F50B5"/>
        <rFont val="Arial"/>
        <family val="2"/>
      </rPr>
      <t>Features that enable the sanitation technology to resist a climate hazard. The sanitation technology continues to function “as normal” (i.e. no changes in hardware or operations) even when exposed to climate hazards.</t>
    </r>
  </si>
  <si>
    <t>Description of design feature in the sanitation technology</t>
  </si>
  <si>
    <r>
      <t xml:space="preserve">Instructions - for each hazardous event or trend:
</t>
    </r>
    <r>
      <rPr>
        <sz val="11"/>
        <color theme="3"/>
        <rFont val="Arial"/>
        <family val="2"/>
        <scheme val="minor"/>
      </rPr>
      <t>1) Look at the overall impact rating that is auto-calculated based on the proportion of low, moderate, and high impact ratings you provided in step 3.
2) Give an overall resilience rating. You may refer back to step 3 and filter the hazards by the 'Hazardous events and trends' (HET) to remind yourself of the likely impacts.</t>
    </r>
    <r>
      <rPr>
        <b/>
        <i/>
        <sz val="11"/>
        <color theme="3"/>
        <rFont val="Arial"/>
        <family val="2"/>
        <scheme val="minor"/>
      </rPr>
      <t xml:space="preserve">
</t>
    </r>
    <r>
      <rPr>
        <sz val="11"/>
        <color theme="3"/>
        <rFont val="Arial"/>
        <family val="2"/>
        <scheme val="minor"/>
      </rPr>
      <t>3) Provide a brief justification for your rating.</t>
    </r>
  </si>
  <si>
    <t>Sanitation Technology Description</t>
  </si>
  <si>
    <t>Selected 'Hazardous event and trend' (HETs)</t>
  </si>
  <si>
    <r>
      <t xml:space="preserve">4. Facilitating fast recovery
</t>
    </r>
    <r>
      <rPr>
        <sz val="12"/>
        <color rgb="FF3F50B5"/>
        <rFont val="Arial"/>
        <family val="2"/>
      </rPr>
      <t>Features that enable the ST to be quickly rebuilt or restored if they are damaged, disrupted or destroyed by a climate hazard.</t>
    </r>
  </si>
  <si>
    <r>
      <t xml:space="preserve">5. Providing benefits beyond resilience
</t>
    </r>
    <r>
      <rPr>
        <sz val="12"/>
        <color rgb="FF3F50B5"/>
        <rFont val="Arial"/>
        <family val="2"/>
      </rPr>
      <t>Features that enable the sanitation technology to provide other benefits to people or to other systems that aid in broader community or system resilience.</t>
    </r>
  </si>
  <si>
    <t>Drought</t>
  </si>
  <si>
    <t>ClimateFIRST created by Jeremy Kohlitz, Ian Cunningham, Jay Falletta and Juliet Willetts - University of Technology Sydney, Institute for Sustainable Futures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</si>
</sst>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110">
    <font>
      <sz val="11"/>
      <color theme="1"/>
      <name val="Arial"/>
      <family val="2"/>
      <scheme val="minor"/>
    </font>
    <font>
      <b/>
      <sz val="11"/>
      <color theme="1"/>
      <name val="Arial"/>
      <family val="2"/>
      <scheme val="minor"/>
    </font>
    <font>
      <sz val="10"/>
      <color theme="1"/>
      <name val="Arial"/>
      <family val="2"/>
      <scheme val="minor"/>
    </font>
    <font>
      <sz val="11"/>
      <color theme="0"/>
      <name val="Arial"/>
      <family val="2"/>
      <scheme val="minor"/>
    </font>
    <font>
      <b/>
      <sz val="18"/>
      <color theme="1"/>
      <name val="Arial"/>
      <family val="2"/>
      <scheme val="minor"/>
    </font>
    <font>
      <sz val="11"/>
      <color theme="1"/>
      <name val="Arial"/>
      <family val="2"/>
      <scheme val="minor"/>
    </font>
    <font>
      <b/>
      <sz val="11"/>
      <color rgb="FF2097F4"/>
      <name val="Arial"/>
      <family val="2"/>
      <scheme val="minor"/>
    </font>
    <font>
      <b/>
      <sz val="11"/>
      <color rgb="FF3F50B5"/>
      <name val="Arial"/>
      <family val="2"/>
      <scheme val="minor"/>
    </font>
    <font>
      <b/>
      <sz val="11"/>
      <color rgb="FF9D28B1"/>
      <name val="Arial"/>
      <family val="2"/>
      <scheme val="minor"/>
    </font>
    <font>
      <b/>
      <sz val="18"/>
      <color theme="0"/>
      <name val="Arial"/>
      <family val="2"/>
    </font>
    <font>
      <sz val="11"/>
      <color theme="1"/>
      <name val="Arial"/>
      <family val="2"/>
    </font>
    <font>
      <b/>
      <sz val="11"/>
      <color theme="0"/>
      <name val="Arial"/>
      <family val="2"/>
    </font>
    <font>
      <sz val="10"/>
      <color theme="1"/>
      <name val="Arial"/>
      <family val="2"/>
    </font>
    <font>
      <sz val="11"/>
      <color theme="0"/>
      <name val="Arial"/>
      <family val="2"/>
    </font>
    <font>
      <b/>
      <sz val="11"/>
      <color theme="1"/>
      <name val="Arial"/>
      <family val="2"/>
    </font>
    <font>
      <sz val="11"/>
      <name val="Arial"/>
      <family val="2"/>
    </font>
    <font>
      <b/>
      <sz val="10"/>
      <color theme="1"/>
      <name val="Arial"/>
      <family val="2"/>
    </font>
    <font>
      <sz val="10"/>
      <name val="Arial"/>
      <family val="2"/>
    </font>
    <font>
      <b/>
      <i/>
      <sz val="11"/>
      <color theme="0"/>
      <name val="Arial"/>
      <family val="2"/>
    </font>
    <font>
      <i/>
      <sz val="11"/>
      <color theme="0"/>
      <name val="Arial"/>
      <family val="2"/>
    </font>
    <font>
      <sz val="9"/>
      <color theme="1"/>
      <name val="Arial"/>
      <family val="2"/>
    </font>
    <font>
      <b/>
      <sz val="11"/>
      <color rgb="FF3F50B5"/>
      <name val="Arial"/>
      <family val="2"/>
    </font>
    <font>
      <sz val="11"/>
      <color rgb="FF3F50B5"/>
      <name val="Arial"/>
      <family val="2"/>
    </font>
    <font>
      <sz val="10"/>
      <color rgb="FF000000"/>
      <name val="Arial"/>
      <family val="2"/>
    </font>
    <font>
      <sz val="9"/>
      <color rgb="FF000000"/>
      <name val="Arial"/>
      <family val="2"/>
    </font>
    <font>
      <sz val="11"/>
      <color rgb="FFEB1D62"/>
      <name val="Arial"/>
      <family val="2"/>
    </font>
    <font>
      <sz val="11"/>
      <color rgb="FF9D28B1"/>
      <name val="Arial"/>
      <family val="2"/>
    </font>
    <font>
      <sz val="8"/>
      <color theme="1"/>
      <name val="Arial"/>
      <family val="2"/>
    </font>
    <font>
      <b/>
      <sz val="10"/>
      <color rgb="FF000000"/>
      <name val="Calibri"/>
      <family val="2"/>
    </font>
    <font>
      <sz val="10"/>
      <color rgb="FF000000"/>
      <name val="Calibri"/>
      <family val="2"/>
    </font>
    <font>
      <i/>
      <sz val="11"/>
      <color theme="2" tint="-0.249977111117893"/>
      <name val="Arial"/>
      <family val="2"/>
      <scheme val="minor"/>
    </font>
    <font>
      <b/>
      <sz val="11"/>
      <color rgb="FF000000"/>
      <name val="Arial"/>
      <family val="2"/>
    </font>
    <font>
      <b/>
      <sz val="12"/>
      <color rgb="FF3F50B5"/>
      <name val="Arial"/>
      <family val="2"/>
    </font>
    <font>
      <sz val="8"/>
      <name val="Arial"/>
      <family val="2"/>
      <scheme val="minor"/>
    </font>
    <font>
      <b/>
      <sz val="14"/>
      <color theme="0"/>
      <name val="Arial"/>
      <family val="2"/>
    </font>
    <font>
      <b/>
      <sz val="8"/>
      <color theme="0"/>
      <name val="Arial"/>
      <family val="2"/>
    </font>
    <font>
      <b/>
      <sz val="11"/>
      <name val="Arial"/>
      <family val="2"/>
    </font>
    <font>
      <sz val="9"/>
      <name val="Arial"/>
      <family val="2"/>
    </font>
    <font>
      <i/>
      <sz val="10"/>
      <color theme="0"/>
      <name val="Arial"/>
      <family val="2"/>
    </font>
    <font>
      <i/>
      <sz val="11"/>
      <color rgb="FFFF0000"/>
      <name val="Arial"/>
      <family val="2"/>
    </font>
    <font>
      <b/>
      <sz val="11"/>
      <color theme="0" tint="-0.249977111117893"/>
      <name val="Arial"/>
      <family val="2"/>
    </font>
    <font>
      <b/>
      <sz val="10"/>
      <color theme="0"/>
      <name val="Arial"/>
      <family val="2"/>
    </font>
    <font>
      <sz val="10"/>
      <color rgb="FF000000"/>
      <name val="Tahoma"/>
      <family val="2"/>
    </font>
    <font>
      <b/>
      <sz val="10"/>
      <color rgb="FF000000"/>
      <name val="Tahoma"/>
      <family val="2"/>
    </font>
    <font>
      <sz val="26"/>
      <color theme="1"/>
      <name val="Apple Color Emoji"/>
    </font>
    <font>
      <b/>
      <sz val="11"/>
      <color theme="3"/>
      <name val="Arial (Body)"/>
    </font>
    <font>
      <i/>
      <sz val="11"/>
      <color theme="3"/>
      <name val="Arial (Body)"/>
    </font>
    <font>
      <b/>
      <i/>
      <sz val="11"/>
      <color theme="3"/>
      <name val="Arial (Body)"/>
    </font>
    <font>
      <sz val="11"/>
      <color theme="3"/>
      <name val="Arial (Body)"/>
    </font>
    <font>
      <b/>
      <sz val="11"/>
      <color theme="2"/>
      <name val="Arial"/>
      <family val="2"/>
    </font>
    <font>
      <sz val="13"/>
      <color theme="2"/>
      <name val=".Apple Color Emoji UI"/>
    </font>
    <font>
      <sz val="9"/>
      <color theme="2"/>
      <name val="Arial"/>
      <family val="2"/>
    </font>
    <font>
      <b/>
      <sz val="12"/>
      <color theme="2"/>
      <name val="Arial (Body)"/>
    </font>
    <font>
      <b/>
      <sz val="10"/>
      <color theme="2"/>
      <name val="Arial (Body)"/>
    </font>
    <font>
      <b/>
      <sz val="40"/>
      <color theme="0"/>
      <name val="Arial"/>
      <family val="2"/>
    </font>
    <font>
      <b/>
      <sz val="18"/>
      <name val="Arial"/>
      <family val="2"/>
    </font>
    <font>
      <i/>
      <sz val="10"/>
      <name val="Arial"/>
      <family val="2"/>
    </font>
    <font>
      <i/>
      <sz val="11"/>
      <name val="Arial"/>
      <family val="2"/>
    </font>
    <font>
      <b/>
      <sz val="30"/>
      <color theme="0"/>
      <name val="Arial"/>
      <family val="2"/>
    </font>
    <font>
      <b/>
      <sz val="20"/>
      <color theme="1"/>
      <name val="Arial"/>
      <family val="2"/>
    </font>
    <font>
      <sz val="10"/>
      <color theme="1"/>
      <name val="Arial (Body)"/>
    </font>
    <font>
      <b/>
      <sz val="11"/>
      <color theme="3"/>
      <name val="Arial"/>
      <family val="2"/>
      <scheme val="minor"/>
    </font>
    <font>
      <b/>
      <sz val="20"/>
      <color rgb="FF000000"/>
      <name val="Arial"/>
      <family val="2"/>
      <scheme val="minor"/>
    </font>
    <font>
      <b/>
      <sz val="8"/>
      <color theme="1"/>
      <name val="Arial"/>
      <family val="2"/>
    </font>
    <font>
      <b/>
      <sz val="8"/>
      <color rgb="FF32869C"/>
      <name val="Arial"/>
      <family val="2"/>
    </font>
    <font>
      <b/>
      <sz val="11"/>
      <color theme="3"/>
      <name val="Arial"/>
      <family val="2"/>
    </font>
    <font>
      <sz val="12"/>
      <color theme="3"/>
      <name val="Arial"/>
      <family val="2"/>
    </font>
    <font>
      <sz val="9"/>
      <color theme="3"/>
      <name val="Arial"/>
      <family val="2"/>
    </font>
    <font>
      <b/>
      <sz val="12"/>
      <color theme="0"/>
      <name val="Arial"/>
      <family val="2"/>
    </font>
    <font>
      <b/>
      <sz val="11"/>
      <color theme="0"/>
      <name val="Arial"/>
      <family val="2"/>
      <scheme val="minor"/>
    </font>
    <font>
      <sz val="11"/>
      <name val="Arial (Body)"/>
    </font>
    <font>
      <i/>
      <sz val="11"/>
      <name val="Arial (Body)"/>
    </font>
    <font>
      <b/>
      <i/>
      <sz val="11"/>
      <name val="Arial (Body)"/>
    </font>
    <font>
      <i/>
      <sz val="10"/>
      <color theme="2" tint="-0.249977111117893"/>
      <name val="Arial"/>
      <family val="2"/>
      <scheme val="minor"/>
    </font>
    <font>
      <sz val="18"/>
      <color theme="1"/>
      <name val="Arial"/>
      <family val="2"/>
      <scheme val="minor"/>
    </font>
    <font>
      <b/>
      <sz val="11"/>
      <color rgb="FF000000"/>
      <name val="Arial"/>
      <family val="2"/>
      <scheme val="minor"/>
    </font>
    <font>
      <sz val="12"/>
      <color theme="2"/>
      <name val="Arial (Body)"/>
    </font>
    <font>
      <b/>
      <sz val="9"/>
      <color rgb="FF000000"/>
      <name val="Arial"/>
      <family val="2"/>
      <scheme val="minor"/>
    </font>
    <font>
      <sz val="12"/>
      <color rgb="FF3F50B5"/>
      <name val="Arial"/>
      <family val="2"/>
    </font>
    <font>
      <sz val="10"/>
      <color theme="2"/>
      <name val="Arial (Body)"/>
    </font>
    <font>
      <sz val="13"/>
      <color rgb="FF3F3F3F"/>
      <name val="Helvetica Neue"/>
      <family val="2"/>
    </font>
    <font>
      <sz val="9"/>
      <color indexed="81"/>
      <name val="Tahoma"/>
      <family val="2"/>
    </font>
    <font>
      <sz val="10"/>
      <color indexed="81"/>
      <name val="Tahoma"/>
      <family val="2"/>
    </font>
    <font>
      <b/>
      <strike/>
      <sz val="8"/>
      <color theme="0"/>
      <name val="Arial"/>
      <family val="2"/>
    </font>
    <font>
      <b/>
      <i/>
      <sz val="11"/>
      <color rgb="FFFF0000"/>
      <name val="Arial"/>
      <family val="2"/>
    </font>
    <font>
      <i/>
      <sz val="8"/>
      <color theme="1"/>
      <name val="Arial"/>
      <family val="2"/>
    </font>
    <font>
      <i/>
      <sz val="9"/>
      <name val="Arial"/>
      <family val="2"/>
    </font>
    <font>
      <b/>
      <i/>
      <sz val="11"/>
      <name val="Arial"/>
      <family val="2"/>
    </font>
    <font>
      <sz val="11"/>
      <color theme="6"/>
      <name val="Arial"/>
      <family val="2"/>
    </font>
    <font>
      <sz val="10"/>
      <color theme="6"/>
      <name val="Arial"/>
      <family val="2"/>
    </font>
    <font>
      <sz val="9"/>
      <color theme="6"/>
      <name val="Arial"/>
      <family val="2"/>
    </font>
    <font>
      <i/>
      <sz val="11"/>
      <color theme="6"/>
      <name val="Arial"/>
      <family val="2"/>
    </font>
    <font>
      <i/>
      <sz val="18"/>
      <color theme="6"/>
      <name val="Arial"/>
      <family val="2"/>
    </font>
    <font>
      <b/>
      <sz val="11"/>
      <color theme="6"/>
      <name val="Arial"/>
      <family val="2"/>
    </font>
    <font>
      <sz val="12"/>
      <name val="Arial"/>
      <family val="2"/>
    </font>
    <font>
      <sz val="10"/>
      <color theme="3"/>
      <name val="Arial"/>
      <family val="2"/>
    </font>
    <font>
      <i/>
      <sz val="14"/>
      <color theme="0"/>
      <name val="Arial"/>
      <family val="2"/>
    </font>
    <font>
      <b/>
      <i/>
      <sz val="14"/>
      <color theme="0"/>
      <name val="Arial"/>
      <family val="2"/>
    </font>
    <font>
      <b/>
      <i/>
      <sz val="10"/>
      <color theme="3"/>
      <name val="Arial"/>
      <family val="2"/>
    </font>
    <font>
      <i/>
      <sz val="10"/>
      <color theme="3"/>
      <name val="Arial"/>
      <family val="2"/>
    </font>
    <font>
      <sz val="9"/>
      <color rgb="FF000000"/>
      <name val="Tahoma"/>
      <family val="2"/>
    </font>
    <font>
      <b/>
      <sz val="9"/>
      <color rgb="FF000000"/>
      <name val="Tahoma"/>
      <family val="2"/>
    </font>
    <font>
      <b/>
      <sz val="10"/>
      <color rgb="FF000000"/>
      <name val="Arial"/>
      <family val="2"/>
      <scheme val="minor"/>
    </font>
    <font>
      <b/>
      <sz val="22"/>
      <color theme="0"/>
      <name val="Arial"/>
      <family val="2"/>
    </font>
    <font>
      <b/>
      <i/>
      <sz val="11"/>
      <color theme="3"/>
      <name val="Arial"/>
      <family val="2"/>
      <scheme val="minor"/>
    </font>
    <font>
      <sz val="11"/>
      <color theme="3"/>
      <name val="Arial"/>
      <family val="2"/>
      <scheme val="minor"/>
    </font>
    <font>
      <b/>
      <i/>
      <sz val="12"/>
      <color theme="3"/>
      <name val="Arial"/>
      <family val="2"/>
    </font>
    <font>
      <b/>
      <sz val="30"/>
      <color rgb="FFFFFFFF"/>
      <name val="Arial"/>
      <family val="2"/>
      <scheme val="minor"/>
    </font>
    <font>
      <b/>
      <sz val="12"/>
      <color theme="3"/>
      <name val="Arial"/>
      <family val="2"/>
    </font>
    <font>
      <sz val="14"/>
      <color theme="1"/>
      <name val="Arial"/>
      <family val="2"/>
      <scheme val="minor"/>
    </font>
  </fonts>
  <fills count="28">
    <fill>
      <patternFill patternType="none"/>
    </fill>
    <fill>
      <patternFill patternType="gray125"/>
    </fill>
    <fill>
      <patternFill patternType="solid">
        <fgColor theme="7"/>
        <bgColor indexed="64"/>
      </patternFill>
    </fill>
    <fill>
      <patternFill patternType="solid">
        <fgColor theme="1"/>
        <bgColor indexed="64"/>
      </patternFill>
    </fill>
    <fill>
      <patternFill patternType="solid">
        <fgColor rgb="FF009788"/>
        <bgColor indexed="64"/>
      </patternFill>
    </fill>
    <fill>
      <patternFill patternType="solid">
        <fgColor rgb="FF2096F3"/>
        <bgColor indexed="64"/>
      </patternFill>
    </fill>
    <fill>
      <patternFill patternType="solid">
        <fgColor rgb="FF3F50B5"/>
        <bgColor indexed="64"/>
      </patternFill>
    </fill>
    <fill>
      <patternFill patternType="solid">
        <fgColor rgb="FF9D28B1"/>
        <bgColor indexed="64"/>
      </patternFill>
    </fill>
    <fill>
      <patternFill patternType="solid">
        <fgColor rgb="FF32869C"/>
        <bgColor indexed="64"/>
      </patternFill>
    </fill>
    <fill>
      <patternFill patternType="solid">
        <fgColor rgb="FF2097F4"/>
        <bgColor indexed="64"/>
      </patternFill>
    </fill>
    <fill>
      <patternFill patternType="solid">
        <fgColor rgb="FFD6E7EB"/>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2" tint="0.59999389629810485"/>
        <bgColor indexed="64"/>
      </patternFill>
    </fill>
    <fill>
      <patternFill patternType="solid">
        <fgColor rgb="FFCDE9E6"/>
        <bgColor indexed="64"/>
      </patternFill>
    </fill>
    <fill>
      <patternFill patternType="solid">
        <fgColor theme="6" tint="0.79998168889431442"/>
        <bgColor indexed="64"/>
      </patternFill>
    </fill>
    <fill>
      <patternFill patternType="solid">
        <fgColor theme="6"/>
        <bgColor indexed="64"/>
      </patternFill>
    </fill>
    <fill>
      <patternFill patternType="solid">
        <fgColor theme="3" tint="0.749992370372631"/>
        <bgColor indexed="64"/>
      </patternFill>
    </fill>
    <fill>
      <patternFill patternType="solid">
        <fgColor theme="2" tint="0.79998168889431442"/>
        <bgColor indexed="64"/>
      </patternFill>
    </fill>
    <fill>
      <patternFill patternType="solid">
        <fgColor theme="8"/>
        <bgColor indexed="64"/>
      </patternFill>
    </fill>
    <fill>
      <patternFill patternType="solid">
        <fgColor theme="6" tint="0.59999389629810485"/>
        <bgColor indexed="64"/>
      </patternFill>
    </fill>
    <fill>
      <patternFill patternType="solid">
        <fgColor theme="0" tint="-0.14999847407452621"/>
        <bgColor theme="0" tint="-0.14999847407452621"/>
      </patternFill>
    </fill>
    <fill>
      <patternFill patternType="solid">
        <fgColor theme="5"/>
        <bgColor rgb="FF000000"/>
      </patternFill>
    </fill>
    <fill>
      <patternFill patternType="solid">
        <fgColor theme="2"/>
        <bgColor rgb="FF000000"/>
      </patternFill>
    </fill>
    <fill>
      <patternFill patternType="solid">
        <fgColor theme="0" tint="-0.14999847407452621"/>
        <bgColor indexed="64"/>
      </patternFill>
    </fill>
  </fills>
  <borders count="89">
    <border>
      <left/>
      <right/>
      <top/>
      <bottom/>
      <diagonal/>
    </border>
    <border>
      <left/>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2"/>
      </left>
      <right/>
      <top style="medium">
        <color theme="2"/>
      </top>
      <bottom/>
      <diagonal/>
    </border>
    <border>
      <left/>
      <right/>
      <top style="medium">
        <color theme="2"/>
      </top>
      <bottom/>
      <diagonal/>
    </border>
    <border>
      <left style="medium">
        <color theme="2"/>
      </left>
      <right/>
      <top/>
      <bottom style="medium">
        <color theme="2"/>
      </bottom>
      <diagonal/>
    </border>
    <border>
      <left/>
      <right/>
      <top/>
      <bottom style="medium">
        <color theme="2"/>
      </bottom>
      <diagonal/>
    </border>
    <border>
      <left/>
      <right style="medium">
        <color theme="2"/>
      </right>
      <top/>
      <bottom style="medium">
        <color theme="2"/>
      </bottom>
      <diagonal/>
    </border>
    <border>
      <left style="medium">
        <color theme="2"/>
      </left>
      <right/>
      <top/>
      <bottom/>
      <diagonal/>
    </border>
    <border>
      <left/>
      <right style="medium">
        <color theme="2"/>
      </right>
      <top/>
      <bottom/>
      <diagonal/>
    </border>
    <border>
      <left style="medium">
        <color theme="4"/>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style="thin">
        <color theme="0" tint="-0.24994659260841701"/>
      </right>
      <top/>
      <bottom style="thin">
        <color theme="0" tint="-0.24994659260841701"/>
      </bottom>
      <diagonal/>
    </border>
    <border>
      <left style="thin">
        <color theme="0" tint="-0.24994659260841701"/>
      </left>
      <right style="medium">
        <color theme="4"/>
      </right>
      <top/>
      <bottom style="thin">
        <color theme="0" tint="-0.24994659260841701"/>
      </bottom>
      <diagonal/>
    </border>
    <border>
      <left style="medium">
        <color theme="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4"/>
      </right>
      <top style="thin">
        <color theme="0" tint="-0.24994659260841701"/>
      </top>
      <bottom style="thin">
        <color theme="0" tint="-0.24994659260841701"/>
      </bottom>
      <diagonal/>
    </border>
    <border>
      <left style="medium">
        <color theme="4"/>
      </left>
      <right style="thin">
        <color theme="0" tint="-0.24994659260841701"/>
      </right>
      <top style="thin">
        <color theme="0" tint="-0.24994659260841701"/>
      </top>
      <bottom style="medium">
        <color theme="4"/>
      </bottom>
      <diagonal/>
    </border>
    <border>
      <left style="thin">
        <color theme="0" tint="-0.24994659260841701"/>
      </left>
      <right style="medium">
        <color theme="4"/>
      </right>
      <top style="thin">
        <color theme="0" tint="-0.24994659260841701"/>
      </top>
      <bottom style="medium">
        <color theme="4"/>
      </bottom>
      <diagonal/>
    </border>
    <border>
      <left/>
      <right/>
      <top style="medium">
        <color theme="4"/>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left>
      <right/>
      <top style="medium">
        <color theme="5"/>
      </top>
      <bottom/>
      <diagonal/>
    </border>
    <border>
      <left/>
      <right/>
      <top style="medium">
        <color theme="5"/>
      </top>
      <bottom/>
      <diagonal/>
    </border>
    <border>
      <left/>
      <right style="medium">
        <color theme="5"/>
      </right>
      <top style="medium">
        <color theme="5"/>
      </top>
      <bottom/>
      <diagonal/>
    </border>
    <border>
      <left style="medium">
        <color theme="5"/>
      </left>
      <right/>
      <top/>
      <bottom/>
      <diagonal/>
    </border>
    <border>
      <left/>
      <right style="medium">
        <color theme="5"/>
      </right>
      <top/>
      <bottom/>
      <diagonal/>
    </border>
    <border>
      <left style="medium">
        <color theme="5"/>
      </left>
      <right/>
      <top/>
      <bottom style="medium">
        <color theme="5"/>
      </bottom>
      <diagonal/>
    </border>
    <border>
      <left/>
      <right/>
      <top/>
      <bottom style="medium">
        <color theme="5"/>
      </bottom>
      <diagonal/>
    </border>
    <border>
      <left/>
      <right style="medium">
        <color theme="5"/>
      </right>
      <top/>
      <bottom style="medium">
        <color theme="5"/>
      </bottom>
      <diagonal/>
    </border>
    <border>
      <left style="thin">
        <color theme="0" tint="-0.34998626667073579"/>
      </left>
      <right style="thin">
        <color theme="0" tint="-0.34998626667073579"/>
      </right>
      <top/>
      <bottom style="thin">
        <color theme="0" tint="-0.34998626667073579"/>
      </bottom>
      <diagonal/>
    </border>
    <border>
      <left/>
      <right style="thin">
        <color rgb="FFA6A6A6"/>
      </right>
      <top/>
      <bottom/>
      <diagonal/>
    </border>
    <border>
      <left style="medium">
        <color theme="6"/>
      </left>
      <right/>
      <top style="medium">
        <color theme="6"/>
      </top>
      <bottom/>
      <diagonal/>
    </border>
    <border>
      <left/>
      <right/>
      <top style="medium">
        <color theme="6"/>
      </top>
      <bottom/>
      <diagonal/>
    </border>
    <border>
      <left/>
      <right style="medium">
        <color theme="6"/>
      </right>
      <top style="medium">
        <color theme="6"/>
      </top>
      <bottom/>
      <diagonal/>
    </border>
    <border>
      <left style="medium">
        <color theme="6"/>
      </left>
      <right/>
      <top/>
      <bottom/>
      <diagonal/>
    </border>
    <border>
      <left/>
      <right style="medium">
        <color theme="6"/>
      </right>
      <top/>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right style="medium">
        <color theme="7"/>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auto="1"/>
      </top>
      <bottom style="thin">
        <color auto="1"/>
      </bottom>
      <diagonal/>
    </border>
    <border>
      <left/>
      <right style="medium">
        <color theme="2"/>
      </right>
      <top style="medium">
        <color theme="2"/>
      </top>
      <bottom/>
      <diagonal/>
    </border>
    <border>
      <left/>
      <right/>
      <top style="thin">
        <color theme="1"/>
      </top>
      <bottom/>
      <diagonal/>
    </border>
    <border>
      <left/>
      <right/>
      <top/>
      <bottom style="medium">
        <color rgb="FF0070C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style="medium">
        <color rgb="FF0070C0"/>
      </right>
      <top/>
      <bottom style="medium">
        <color rgb="FF0070C0"/>
      </bottom>
      <diagonal/>
    </border>
    <border>
      <left style="medium">
        <color auto="1"/>
      </left>
      <right/>
      <top/>
      <bottom/>
      <diagonal/>
    </border>
    <border>
      <left style="thin">
        <color theme="0" tint="-0.34998626667073579"/>
      </left>
      <right/>
      <top/>
      <bottom/>
      <diagonal/>
    </border>
    <border>
      <left style="medium">
        <color theme="3"/>
      </left>
      <right/>
      <top/>
      <bottom style="medium">
        <color indexed="64"/>
      </bottom>
      <diagonal/>
    </border>
    <border>
      <left/>
      <right style="medium">
        <color theme="3"/>
      </right>
      <top/>
      <bottom style="medium">
        <color indexed="64"/>
      </bottom>
      <diagonal/>
    </border>
    <border>
      <left style="hair">
        <color theme="0" tint="-0.34998626667073579"/>
      </left>
      <right style="hair">
        <color theme="0" tint="-0.34998626667073579"/>
      </right>
      <top style="thin">
        <color indexed="64"/>
      </top>
      <bottom style="hair">
        <color theme="0" tint="-0.34998626667073579"/>
      </bottom>
      <diagonal/>
    </border>
    <border>
      <left/>
      <right style="hair">
        <color theme="0" tint="-0.34998626667073579"/>
      </right>
      <top style="thin">
        <color indexed="64"/>
      </top>
      <bottom style="thin">
        <color indexed="64"/>
      </bottom>
      <diagonal/>
    </border>
    <border>
      <left style="medium">
        <color theme="5"/>
      </left>
      <right style="thin">
        <color theme="0" tint="-0.34998626667073579"/>
      </right>
      <top/>
      <bottom/>
      <diagonal/>
    </border>
    <border>
      <left style="hair">
        <color theme="0" tint="-0.34998626667073579"/>
      </left>
      <right style="hair">
        <color theme="0" tint="-0.34998626667073579"/>
      </right>
      <top style="thin">
        <color theme="0" tint="-0.34998626667073579"/>
      </top>
      <bottom style="hair">
        <color theme="0" tint="-0.34998626667073579"/>
      </bottom>
      <diagonal/>
    </border>
    <border>
      <left style="hair">
        <color theme="0" tint="-0.34998626667073579"/>
      </left>
      <right style="thin">
        <color theme="0" tint="-0.34998626667073579"/>
      </right>
      <top style="thin">
        <color theme="0" tint="-0.34998626667073579"/>
      </top>
      <bottom style="hair">
        <color theme="0" tint="-0.34998626667073579"/>
      </bottom>
      <diagonal/>
    </border>
    <border>
      <left style="hair">
        <color theme="0" tint="-0.34998626667073579"/>
      </left>
      <right style="thin">
        <color theme="0" tint="-0.34998626667073579"/>
      </right>
      <top style="hair">
        <color theme="0" tint="-0.34998626667073579"/>
      </top>
      <bottom style="hair">
        <color theme="0" tint="-0.34998626667073579"/>
      </bottom>
      <diagonal/>
    </border>
  </borders>
  <cellStyleXfs count="3">
    <xf numFmtId="0" fontId="0" fillId="0" borderId="0"/>
    <xf numFmtId="9" fontId="5" fillId="0" borderId="0" applyFont="0" applyFill="0" applyBorder="0" applyAlignment="0" applyProtection="0"/>
    <xf numFmtId="0" fontId="61" fillId="0" borderId="0" applyNumberFormat="0" applyFill="0" applyBorder="0" applyAlignment="0" applyProtection="0"/>
  </cellStyleXfs>
  <cellXfs count="387">
    <xf numFmtId="0" fontId="0" fillId="0" borderId="0" xfId="0"/>
    <xf numFmtId="0" fontId="0" fillId="2" borderId="0" xfId="0" applyFill="1"/>
    <xf numFmtId="0" fontId="0" fillId="0" borderId="0" xfId="0" applyAlignment="1">
      <alignment horizontal="center"/>
    </xf>
    <xf numFmtId="0" fontId="1" fillId="0" borderId="0" xfId="0" applyFont="1" applyAlignment="1">
      <alignment horizontal="center" wrapText="1"/>
    </xf>
    <xf numFmtId="0" fontId="3" fillId="3" borderId="0" xfId="0" applyFont="1" applyFill="1"/>
    <xf numFmtId="0" fontId="3" fillId="0" borderId="0" xfId="0" applyFont="1"/>
    <xf numFmtId="0" fontId="1" fillId="0" borderId="0" xfId="0" applyFont="1" applyAlignment="1">
      <alignment horizontal="right"/>
    </xf>
    <xf numFmtId="0" fontId="4" fillId="0" borderId="0" xfId="0" applyFont="1" applyAlignment="1">
      <alignment horizontal="center"/>
    </xf>
    <xf numFmtId="0" fontId="10" fillId="0" borderId="0" xfId="0" applyFont="1"/>
    <xf numFmtId="0" fontId="10" fillId="0" borderId="0" xfId="0" applyFont="1" applyAlignment="1">
      <alignment wrapText="1"/>
    </xf>
    <xf numFmtId="0" fontId="10" fillId="0" borderId="0" xfId="0" applyFont="1" applyAlignment="1">
      <alignment horizontal="left"/>
    </xf>
    <xf numFmtId="0" fontId="10" fillId="0" borderId="0" xfId="0" applyFont="1" applyAlignment="1">
      <alignment horizontal="center"/>
    </xf>
    <xf numFmtId="0" fontId="12" fillId="0" borderId="0" xfId="0" applyFont="1"/>
    <xf numFmtId="0" fontId="12" fillId="0" borderId="0" xfId="0" applyFont="1" applyAlignment="1">
      <alignment horizontal="center" vertical="center"/>
    </xf>
    <xf numFmtId="0" fontId="10" fillId="0" borderId="0" xfId="0" applyFont="1" applyAlignment="1">
      <alignment vertical="center"/>
    </xf>
    <xf numFmtId="0" fontId="1" fillId="0" borderId="0" xfId="0" applyFont="1"/>
    <xf numFmtId="0" fontId="0" fillId="0" borderId="0" xfId="0" applyAlignment="1">
      <alignment horizontal="left"/>
    </xf>
    <xf numFmtId="0" fontId="16" fillId="0" borderId="0" xfId="0" applyFont="1" applyAlignment="1">
      <alignment horizontal="center" vertical="center" wrapText="1"/>
    </xf>
    <xf numFmtId="0" fontId="17" fillId="0" borderId="0" xfId="0" applyFont="1" applyAlignment="1">
      <alignment horizontal="left" vertical="top" wrapText="1"/>
    </xf>
    <xf numFmtId="164" fontId="10" fillId="0" borderId="0" xfId="0" applyNumberFormat="1" applyFont="1"/>
    <xf numFmtId="0" fontId="9" fillId="0" borderId="0" xfId="0" applyFont="1" applyAlignment="1">
      <alignment horizontal="center"/>
    </xf>
    <xf numFmtId="0" fontId="27" fillId="0" borderId="0" xfId="0" applyFont="1"/>
    <xf numFmtId="0" fontId="6" fillId="0" borderId="0" xfId="0" applyFont="1"/>
    <xf numFmtId="0" fontId="7" fillId="0" borderId="0" xfId="0" applyFont="1"/>
    <xf numFmtId="0" fontId="8" fillId="0" borderId="0" xfId="0" applyFont="1" applyAlignment="1">
      <alignment horizontal="center" wrapText="1"/>
    </xf>
    <xf numFmtId="0" fontId="10" fillId="0" borderId="0" xfId="0" applyFont="1" applyAlignment="1">
      <alignment horizontal="center" wrapText="1"/>
    </xf>
    <xf numFmtId="0" fontId="0" fillId="0" borderId="0" xfId="0" applyAlignment="1">
      <alignment horizontal="center" wrapText="1"/>
    </xf>
    <xf numFmtId="9" fontId="0" fillId="0" borderId="0" xfId="1" applyFont="1"/>
    <xf numFmtId="0" fontId="16" fillId="0" borderId="3" xfId="0" applyFont="1" applyBorder="1" applyAlignment="1">
      <alignment horizontal="left" vertical="center" wrapText="1"/>
    </xf>
    <xf numFmtId="0" fontId="10" fillId="0" borderId="0" xfId="0" applyFont="1" applyAlignment="1">
      <alignment horizontal="left" vertical="center"/>
    </xf>
    <xf numFmtId="0" fontId="44" fillId="0" borderId="0" xfId="0" applyFont="1"/>
    <xf numFmtId="0" fontId="10" fillId="16" borderId="0" xfId="0" applyFont="1" applyFill="1"/>
    <xf numFmtId="0" fontId="9" fillId="0" borderId="0" xfId="0" applyFont="1" applyAlignment="1">
      <alignment horizontal="left" vertical="center"/>
    </xf>
    <xf numFmtId="0" fontId="11" fillId="0" borderId="0" xfId="0" applyFont="1" applyAlignment="1">
      <alignment horizontal="left" vertical="center"/>
    </xf>
    <xf numFmtId="0" fontId="11" fillId="4" borderId="13" xfId="0" applyFont="1" applyFill="1" applyBorder="1" applyAlignment="1">
      <alignment horizontal="left" vertical="center"/>
    </xf>
    <xf numFmtId="0" fontId="11" fillId="4" borderId="14" xfId="0" applyFont="1" applyFill="1" applyBorder="1" applyAlignment="1">
      <alignment horizontal="left" vertical="center"/>
    </xf>
    <xf numFmtId="0" fontId="16" fillId="0" borderId="15" xfId="0" applyFont="1" applyBorder="1" applyAlignment="1">
      <alignment horizontal="left" vertical="top" wrapText="1" indent="1"/>
    </xf>
    <xf numFmtId="0" fontId="16" fillId="0" borderId="17" xfId="0" applyFont="1" applyBorder="1" applyAlignment="1">
      <alignment horizontal="left" vertical="top" wrapText="1" indent="1"/>
    </xf>
    <xf numFmtId="0" fontId="10" fillId="0" borderId="11" xfId="0" applyFont="1" applyBorder="1"/>
    <xf numFmtId="0" fontId="10" fillId="0" borderId="21" xfId="0" applyFont="1" applyBorder="1"/>
    <xf numFmtId="0" fontId="10" fillId="0" borderId="13" xfId="0" applyFont="1" applyBorder="1"/>
    <xf numFmtId="0" fontId="9" fillId="4" borderId="0" xfId="0" applyFont="1" applyFill="1"/>
    <xf numFmtId="0" fontId="54" fillId="4" borderId="0" xfId="0" applyFont="1" applyFill="1" applyAlignment="1">
      <alignment vertical="center"/>
    </xf>
    <xf numFmtId="0" fontId="10" fillId="0" borderId="14" xfId="0" applyFont="1" applyBorder="1"/>
    <xf numFmtId="0" fontId="55" fillId="17" borderId="0" xfId="0" applyFont="1" applyFill="1"/>
    <xf numFmtId="0" fontId="57" fillId="17" borderId="0" xfId="0" applyFont="1" applyFill="1"/>
    <xf numFmtId="0" fontId="9" fillId="0" borderId="0" xfId="0" applyFont="1"/>
    <xf numFmtId="0" fontId="19" fillId="0" borderId="0" xfId="0" applyFont="1"/>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vertical="center"/>
    </xf>
    <xf numFmtId="0" fontId="11" fillId="0" borderId="0" xfId="0" applyFont="1" applyAlignment="1">
      <alignment vertical="center"/>
    </xf>
    <xf numFmtId="0" fontId="10" fillId="0" borderId="14" xfId="0" applyFont="1" applyBorder="1" applyAlignment="1">
      <alignment vertical="center"/>
    </xf>
    <xf numFmtId="0" fontId="16" fillId="0" borderId="0" xfId="0" applyFont="1" applyAlignment="1">
      <alignment horizontal="center" vertical="center"/>
    </xf>
    <xf numFmtId="0" fontId="12" fillId="0" borderId="0" xfId="0" applyFont="1" applyAlignment="1">
      <alignment horizontal="left"/>
    </xf>
    <xf numFmtId="0" fontId="10" fillId="0" borderId="22" xfId="0" applyFont="1" applyBorder="1"/>
    <xf numFmtId="0" fontId="10" fillId="0" borderId="23" xfId="0" applyFont="1" applyBorder="1"/>
    <xf numFmtId="0" fontId="10" fillId="0" borderId="12" xfId="0" applyFont="1" applyBorder="1"/>
    <xf numFmtId="0" fontId="9" fillId="0" borderId="14" xfId="0" applyFont="1" applyBorder="1"/>
    <xf numFmtId="0" fontId="55" fillId="0" borderId="14" xfId="0" applyFont="1" applyBorder="1"/>
    <xf numFmtId="0" fontId="9" fillId="0" borderId="14" xfId="0" applyFont="1" applyBorder="1" applyAlignment="1">
      <alignment horizontal="left" vertical="center"/>
    </xf>
    <xf numFmtId="0" fontId="11" fillId="0" borderId="14" xfId="0" applyFont="1" applyBorder="1" applyAlignment="1">
      <alignment horizontal="left" vertical="center"/>
    </xf>
    <xf numFmtId="0" fontId="12" fillId="0" borderId="14" xfId="0" applyFont="1" applyBorder="1"/>
    <xf numFmtId="0" fontId="10" fillId="0" borderId="24" xfId="0" applyFont="1" applyBorder="1"/>
    <xf numFmtId="0" fontId="12" fillId="0" borderId="0" xfId="0" applyFont="1" applyAlignment="1">
      <alignment vertical="top" wrapText="1"/>
    </xf>
    <xf numFmtId="0" fontId="10" fillId="0" borderId="25" xfId="0" applyFont="1" applyBorder="1"/>
    <xf numFmtId="0" fontId="10" fillId="0" borderId="26" xfId="0" applyFont="1" applyBorder="1"/>
    <xf numFmtId="0" fontId="10" fillId="0" borderId="27" xfId="0" applyFont="1" applyBorder="1"/>
    <xf numFmtId="0" fontId="10" fillId="0" borderId="28" xfId="0" applyFont="1" applyBorder="1"/>
    <xf numFmtId="0" fontId="58" fillId="8" borderId="0" xfId="0" applyFont="1" applyFill="1" applyAlignment="1">
      <alignment vertical="center" wrapText="1"/>
    </xf>
    <xf numFmtId="0" fontId="19" fillId="8" borderId="0" xfId="0" applyFont="1" applyFill="1" applyAlignment="1">
      <alignment vertical="center" wrapText="1"/>
    </xf>
    <xf numFmtId="0" fontId="19" fillId="0" borderId="29" xfId="0" applyFont="1" applyBorder="1" applyAlignment="1">
      <alignment vertical="center" wrapText="1"/>
    </xf>
    <xf numFmtId="0" fontId="10" fillId="0" borderId="28" xfId="0" applyFont="1" applyBorder="1" applyAlignment="1">
      <alignment vertical="center"/>
    </xf>
    <xf numFmtId="0" fontId="48" fillId="0" borderId="29" xfId="0" applyFont="1" applyBorder="1" applyAlignment="1">
      <alignment vertical="center"/>
    </xf>
    <xf numFmtId="0" fontId="45" fillId="0" borderId="0" xfId="0" applyFont="1" applyAlignment="1">
      <alignment horizontal="center" vertical="center"/>
    </xf>
    <xf numFmtId="0" fontId="46" fillId="0" borderId="0" xfId="0" applyFont="1" applyAlignment="1">
      <alignment vertical="center" wrapText="1"/>
    </xf>
    <xf numFmtId="0" fontId="48" fillId="0" borderId="0" xfId="0" applyFont="1" applyAlignment="1">
      <alignment vertical="center"/>
    </xf>
    <xf numFmtId="0" fontId="11" fillId="0" borderId="29" xfId="0" applyFont="1" applyBorder="1" applyAlignment="1">
      <alignment horizontal="left" vertical="center" wrapText="1"/>
    </xf>
    <xf numFmtId="0" fontId="17" fillId="0" borderId="29" xfId="0" applyFont="1" applyBorder="1" applyAlignment="1">
      <alignment horizontal="left" vertical="top" wrapText="1"/>
    </xf>
    <xf numFmtId="0" fontId="12" fillId="0" borderId="29" xfId="0" applyFont="1" applyBorder="1" applyAlignment="1">
      <alignment vertical="top" wrapText="1"/>
    </xf>
    <xf numFmtId="0" fontId="10" fillId="0" borderId="30" xfId="0" applyFont="1" applyBorder="1"/>
    <xf numFmtId="164" fontId="10" fillId="0" borderId="31" xfId="0" applyNumberFormat="1" applyFont="1" applyBorder="1"/>
    <xf numFmtId="0" fontId="12" fillId="0" borderId="31" xfId="0" applyFont="1" applyBorder="1" applyAlignment="1">
      <alignment horizontal="center" vertical="center"/>
    </xf>
    <xf numFmtId="0" fontId="12" fillId="0" borderId="31" xfId="0" applyFont="1" applyBorder="1" applyAlignment="1">
      <alignment vertical="top" wrapText="1"/>
    </xf>
    <xf numFmtId="0" fontId="12" fillId="0" borderId="32" xfId="0" applyFont="1" applyBorder="1" applyAlignment="1">
      <alignment vertical="top" wrapText="1"/>
    </xf>
    <xf numFmtId="0" fontId="14" fillId="0" borderId="0" xfId="0" applyFont="1" applyAlignment="1">
      <alignment horizontal="left" vertical="center" wrapText="1"/>
    </xf>
    <xf numFmtId="0" fontId="14" fillId="0" borderId="31" xfId="0" applyFont="1" applyBorder="1" applyAlignment="1">
      <alignment horizontal="left" vertical="center" wrapText="1"/>
    </xf>
    <xf numFmtId="0" fontId="62" fillId="0" borderId="34" xfId="0" applyFont="1" applyBorder="1" applyAlignment="1">
      <alignment horizontal="center" vertical="center" wrapText="1"/>
    </xf>
    <xf numFmtId="0" fontId="10" fillId="0" borderId="35" xfId="0" applyFont="1" applyBorder="1"/>
    <xf numFmtId="0" fontId="10" fillId="0" borderId="36" xfId="0" applyFont="1" applyBorder="1"/>
    <xf numFmtId="0" fontId="10" fillId="0" borderId="36" xfId="0" applyFont="1" applyBorder="1" applyAlignment="1">
      <alignment wrapText="1"/>
    </xf>
    <xf numFmtId="0" fontId="10" fillId="0" borderId="36" xfId="0" applyFont="1" applyBorder="1" applyAlignment="1">
      <alignment horizontal="center"/>
    </xf>
    <xf numFmtId="0" fontId="10" fillId="0" borderId="37" xfId="0" applyFont="1" applyBorder="1"/>
    <xf numFmtId="0" fontId="10" fillId="0" borderId="38" xfId="0" applyFont="1" applyBorder="1"/>
    <xf numFmtId="0" fontId="10" fillId="0" borderId="39" xfId="0" applyFont="1" applyBorder="1"/>
    <xf numFmtId="0" fontId="0" fillId="19" borderId="0" xfId="0" applyFill="1" applyAlignment="1">
      <alignment horizontal="left" vertical="center" wrapText="1"/>
    </xf>
    <xf numFmtId="0" fontId="35" fillId="5" borderId="0" xfId="0" applyFont="1" applyFill="1" applyAlignment="1">
      <alignment horizontal="left" vertical="center" wrapText="1"/>
    </xf>
    <xf numFmtId="0" fontId="11" fillId="9" borderId="0" xfId="0" applyFont="1" applyFill="1" applyAlignment="1">
      <alignment horizontal="center" wrapText="1"/>
    </xf>
    <xf numFmtId="0" fontId="35" fillId="5" borderId="0" xfId="0" applyFont="1" applyFill="1" applyAlignment="1">
      <alignment horizontal="center" wrapText="1"/>
    </xf>
    <xf numFmtId="0" fontId="11" fillId="9" borderId="0" xfId="0" applyFont="1" applyFill="1" applyAlignment="1">
      <alignment horizontal="center" vertical="center" wrapText="1"/>
    </xf>
    <xf numFmtId="0" fontId="35" fillId="5" borderId="0" xfId="0" applyFont="1" applyFill="1" applyAlignment="1">
      <alignment horizontal="center"/>
    </xf>
    <xf numFmtId="0" fontId="10" fillId="0" borderId="40" xfId="0" applyFont="1" applyBorder="1"/>
    <xf numFmtId="0" fontId="10" fillId="0" borderId="41" xfId="0" applyFont="1" applyBorder="1"/>
    <xf numFmtId="0" fontId="10" fillId="0" borderId="41" xfId="0" applyFont="1" applyBorder="1" applyAlignment="1">
      <alignment wrapText="1"/>
    </xf>
    <xf numFmtId="0" fontId="10" fillId="0" borderId="41" xfId="0" applyFont="1" applyBorder="1" applyAlignment="1">
      <alignment horizontal="center"/>
    </xf>
    <xf numFmtId="0" fontId="10" fillId="0" borderId="42" xfId="0" applyFont="1" applyBorder="1"/>
    <xf numFmtId="0" fontId="0" fillId="0" borderId="43" xfId="0" applyBorder="1" applyAlignment="1">
      <alignment vertical="center" wrapText="1"/>
    </xf>
    <xf numFmtId="0" fontId="0" fillId="0" borderId="46" xfId="0" applyBorder="1" applyAlignment="1">
      <alignment vertical="center" wrapText="1"/>
    </xf>
    <xf numFmtId="0" fontId="10" fillId="11" borderId="47" xfId="0" applyFont="1" applyFill="1" applyBorder="1" applyAlignment="1">
      <alignment horizontal="center" vertical="center" wrapText="1"/>
    </xf>
    <xf numFmtId="0" fontId="10" fillId="11" borderId="47" xfId="0" applyFont="1" applyFill="1" applyBorder="1" applyAlignment="1">
      <alignment horizontal="center" vertical="center"/>
    </xf>
    <xf numFmtId="0" fontId="10" fillId="11" borderId="49" xfId="0" applyFont="1" applyFill="1" applyBorder="1" applyAlignment="1">
      <alignment horizontal="center" vertical="center"/>
    </xf>
    <xf numFmtId="0" fontId="10" fillId="11" borderId="44" xfId="0" applyFont="1" applyFill="1" applyBorder="1" applyAlignment="1">
      <alignment horizontal="center" vertical="center" wrapText="1"/>
    </xf>
    <xf numFmtId="0" fontId="12" fillId="11" borderId="33" xfId="0" applyFont="1" applyFill="1" applyBorder="1" applyAlignment="1">
      <alignment horizontal="center" vertical="center"/>
    </xf>
    <xf numFmtId="0" fontId="17" fillId="11" borderId="33" xfId="0" applyFont="1" applyFill="1" applyBorder="1" applyAlignment="1">
      <alignment horizontal="left" vertical="top" wrapText="1"/>
    </xf>
    <xf numFmtId="0" fontId="12" fillId="11" borderId="2" xfId="0" applyFont="1" applyFill="1" applyBorder="1" applyAlignment="1">
      <alignment vertical="top" wrapText="1"/>
    </xf>
    <xf numFmtId="0" fontId="12" fillId="0" borderId="0" xfId="0" applyFont="1" applyAlignment="1">
      <alignment horizontal="left" vertical="center" wrapText="1"/>
    </xf>
    <xf numFmtId="0" fontId="17" fillId="0" borderId="0" xfId="0" applyFont="1" applyAlignment="1">
      <alignment horizontal="left" vertical="center" wrapText="1"/>
    </xf>
    <xf numFmtId="0" fontId="28" fillId="0" borderId="0" xfId="0" applyFont="1" applyAlignment="1">
      <alignment horizontal="left" vertical="center"/>
    </xf>
    <xf numFmtId="0" fontId="28" fillId="0" borderId="0" xfId="0" applyFont="1" applyAlignment="1">
      <alignment vertical="center"/>
    </xf>
    <xf numFmtId="0" fontId="2" fillId="0" borderId="0" xfId="0" applyFont="1" applyAlignment="1">
      <alignment horizontal="left" vertical="center"/>
    </xf>
    <xf numFmtId="0" fontId="29" fillId="0" borderId="0" xfId="0" applyFont="1" applyAlignment="1">
      <alignment horizontal="left" vertical="center"/>
    </xf>
    <xf numFmtId="0" fontId="14" fillId="0" borderId="0" xfId="0" applyFont="1" applyAlignment="1">
      <alignment horizontal="left"/>
    </xf>
    <xf numFmtId="0" fontId="14" fillId="0" borderId="0" xfId="0" applyFont="1"/>
    <xf numFmtId="0" fontId="10" fillId="0" borderId="0" xfId="0" applyFont="1" applyAlignment="1">
      <alignment horizontal="right"/>
    </xf>
    <xf numFmtId="0" fontId="60" fillId="0" borderId="0" xfId="0" applyFont="1" applyAlignment="1">
      <alignment vertical="center"/>
    </xf>
    <xf numFmtId="0" fontId="66" fillId="0" borderId="0" xfId="0" applyFont="1" applyAlignment="1">
      <alignment horizontal="left" vertical="center" wrapText="1"/>
    </xf>
    <xf numFmtId="0" fontId="10" fillId="0" borderId="52" xfId="0" applyFont="1" applyBorder="1"/>
    <xf numFmtId="0" fontId="10" fillId="0" borderId="52" xfId="0" applyFont="1" applyBorder="1" applyAlignment="1">
      <alignment horizontal="left"/>
    </xf>
    <xf numFmtId="0" fontId="10" fillId="0" borderId="53" xfId="0" applyFont="1" applyBorder="1"/>
    <xf numFmtId="0" fontId="10" fillId="0" borderId="55" xfId="0" applyFont="1" applyBorder="1"/>
    <xf numFmtId="0" fontId="9" fillId="0" borderId="0" xfId="0" applyFont="1" applyAlignment="1">
      <alignment horizontal="left"/>
    </xf>
    <xf numFmtId="0" fontId="64" fillId="10" borderId="0" xfId="0" applyFont="1" applyFill="1" applyAlignment="1">
      <alignment horizontal="left" vertical="center"/>
    </xf>
    <xf numFmtId="0" fontId="27" fillId="0" borderId="55" xfId="0" applyFont="1" applyBorder="1"/>
    <xf numFmtId="0" fontId="10" fillId="0" borderId="56" xfId="0" applyFont="1" applyBorder="1"/>
    <xf numFmtId="0" fontId="10" fillId="0" borderId="57" xfId="0" applyFont="1" applyBorder="1"/>
    <xf numFmtId="0" fontId="10" fillId="0" borderId="57" xfId="0" applyFont="1" applyBorder="1" applyAlignment="1">
      <alignment horizontal="center" wrapText="1"/>
    </xf>
    <xf numFmtId="0" fontId="10" fillId="0" borderId="58" xfId="0" applyFont="1" applyBorder="1"/>
    <xf numFmtId="0" fontId="10" fillId="0" borderId="59" xfId="0" applyFont="1" applyBorder="1"/>
    <xf numFmtId="0" fontId="25" fillId="7" borderId="0" xfId="0" applyFont="1" applyFill="1"/>
    <xf numFmtId="0" fontId="10" fillId="0" borderId="60" xfId="0" applyFont="1" applyBorder="1"/>
    <xf numFmtId="0" fontId="39" fillId="7" borderId="0" xfId="0" applyFont="1" applyFill="1" applyAlignment="1">
      <alignment horizontal="left" vertical="center" wrapText="1"/>
    </xf>
    <xf numFmtId="0" fontId="11" fillId="7" borderId="0" xfId="0" applyFont="1" applyFill="1" applyAlignment="1">
      <alignment horizontal="center" vertical="center" wrapText="1"/>
    </xf>
    <xf numFmtId="0" fontId="26" fillId="20" borderId="0" xfId="0" applyFont="1" applyFill="1"/>
    <xf numFmtId="0" fontId="30" fillId="20" borderId="0" xfId="0" applyFont="1" applyFill="1" applyAlignment="1">
      <alignment horizontal="center" vertical="center" wrapText="1"/>
    </xf>
    <xf numFmtId="9" fontId="30" fillId="20" borderId="0" xfId="0" applyNumberFormat="1" applyFont="1" applyFill="1" applyAlignment="1">
      <alignment horizontal="center" vertical="center" wrapText="1"/>
    </xf>
    <xf numFmtId="0" fontId="12" fillId="0" borderId="60" xfId="0" applyFont="1" applyBorder="1"/>
    <xf numFmtId="0" fontId="10" fillId="0" borderId="61" xfId="0" applyFont="1" applyBorder="1"/>
    <xf numFmtId="0" fontId="10" fillId="0" borderId="62" xfId="0" applyFont="1" applyBorder="1"/>
    <xf numFmtId="0" fontId="10" fillId="0" borderId="62" xfId="0" applyFont="1" applyBorder="1" applyAlignment="1">
      <alignment horizontal="center" wrapText="1"/>
    </xf>
    <xf numFmtId="0" fontId="10" fillId="0" borderId="63" xfId="0" applyFont="1" applyBorder="1"/>
    <xf numFmtId="0" fontId="19" fillId="7" borderId="0" xfId="0" applyFont="1" applyFill="1" applyAlignment="1">
      <alignment horizontal="left" vertical="center" wrapText="1"/>
    </xf>
    <xf numFmtId="0" fontId="70" fillId="15" borderId="0" xfId="0" applyFont="1" applyFill="1"/>
    <xf numFmtId="0" fontId="73" fillId="20" borderId="0" xfId="0" applyFont="1" applyFill="1" applyAlignment="1">
      <alignment horizontal="left" vertical="center" wrapText="1"/>
    </xf>
    <xf numFmtId="0" fontId="11" fillId="8" borderId="0" xfId="0" applyFont="1" applyFill="1" applyAlignment="1">
      <alignment horizontal="center" vertical="center" wrapText="1"/>
    </xf>
    <xf numFmtId="0" fontId="59" fillId="0" borderId="0" xfId="0" applyFont="1" applyAlignment="1">
      <alignment horizontal="center" vertical="center" wrapText="1"/>
    </xf>
    <xf numFmtId="0" fontId="75" fillId="0" borderId="0" xfId="0" applyFont="1"/>
    <xf numFmtId="0" fontId="74" fillId="0" borderId="0" xfId="0" applyFont="1" applyAlignment="1">
      <alignment horizontal="left" vertical="center"/>
    </xf>
    <xf numFmtId="0" fontId="50" fillId="21" borderId="68" xfId="0" applyFont="1" applyFill="1" applyBorder="1" applyAlignment="1">
      <alignment horizontal="left" vertical="center"/>
    </xf>
    <xf numFmtId="0" fontId="17" fillId="0" borderId="70" xfId="0" applyFont="1" applyBorder="1" applyAlignment="1">
      <alignment horizontal="left" vertical="top" wrapText="1"/>
    </xf>
    <xf numFmtId="0" fontId="23" fillId="0" borderId="70" xfId="0" applyFont="1" applyBorder="1" applyAlignment="1">
      <alignment horizontal="left" vertical="top" wrapText="1"/>
    </xf>
    <xf numFmtId="0" fontId="23" fillId="0" borderId="1" xfId="0" applyFont="1" applyBorder="1" applyAlignment="1">
      <alignment horizontal="left" vertical="top" wrapText="1"/>
    </xf>
    <xf numFmtId="0" fontId="53" fillId="21" borderId="68" xfId="0" applyFont="1" applyFill="1" applyBorder="1" applyAlignment="1">
      <alignment horizontal="left" vertical="center" wrapText="1"/>
    </xf>
    <xf numFmtId="0" fontId="23" fillId="21" borderId="68" xfId="0" applyFont="1" applyFill="1" applyBorder="1" applyAlignment="1">
      <alignment horizontal="center" vertical="center" wrapText="1"/>
    </xf>
    <xf numFmtId="0" fontId="10" fillId="0" borderId="4" xfId="0" applyFont="1" applyBorder="1"/>
    <xf numFmtId="0" fontId="10" fillId="0" borderId="5" xfId="0" applyFont="1" applyBorder="1"/>
    <xf numFmtId="0" fontId="10" fillId="0" borderId="5" xfId="0" applyFont="1" applyBorder="1" applyAlignment="1">
      <alignment horizontal="left"/>
    </xf>
    <xf numFmtId="0" fontId="10" fillId="0" borderId="71" xfId="0" applyFont="1" applyBorder="1"/>
    <xf numFmtId="0" fontId="10" fillId="0" borderId="9" xfId="0" applyFont="1" applyBorder="1"/>
    <xf numFmtId="0" fontId="10" fillId="14" borderId="0" xfId="0" applyFont="1" applyFill="1"/>
    <xf numFmtId="0" fontId="10" fillId="0" borderId="10" xfId="0" applyFont="1" applyBorder="1"/>
    <xf numFmtId="0" fontId="11" fillId="6" borderId="0" xfId="0" applyFont="1" applyFill="1"/>
    <xf numFmtId="0" fontId="11" fillId="6" borderId="0" xfId="0" applyFont="1" applyFill="1" applyAlignment="1">
      <alignment horizontal="left" vertical="center"/>
    </xf>
    <xf numFmtId="0" fontId="11" fillId="14" borderId="0" xfId="0" applyFont="1" applyFill="1"/>
    <xf numFmtId="0" fontId="11" fillId="0" borderId="10" xfId="0" applyFont="1" applyBorder="1"/>
    <xf numFmtId="0" fontId="77" fillId="0" borderId="0" xfId="0" applyFont="1" applyAlignment="1">
      <alignment horizontal="left" vertical="center"/>
    </xf>
    <xf numFmtId="0" fontId="38" fillId="6" borderId="0" xfId="0" applyFont="1" applyFill="1" applyAlignment="1">
      <alignment wrapText="1"/>
    </xf>
    <xf numFmtId="0" fontId="11" fillId="14" borderId="0" xfId="0" applyFont="1" applyFill="1" applyAlignment="1">
      <alignment horizontal="left" wrapText="1"/>
    </xf>
    <xf numFmtId="0" fontId="2" fillId="14" borderId="0" xfId="0" applyFont="1" applyFill="1" applyAlignment="1">
      <alignment wrapText="1"/>
    </xf>
    <xf numFmtId="0" fontId="34" fillId="6" borderId="0" xfId="0" applyFont="1" applyFill="1" applyAlignment="1">
      <alignment horizontal="left" vertical="center" wrapText="1"/>
    </xf>
    <xf numFmtId="0" fontId="52" fillId="0" borderId="10" xfId="0" applyFont="1" applyBorder="1" applyAlignment="1">
      <alignment horizontal="left" vertical="center" wrapText="1"/>
    </xf>
    <xf numFmtId="0" fontId="12" fillId="0" borderId="0" xfId="0" applyFont="1" applyAlignment="1">
      <alignment horizontal="left" wrapText="1"/>
    </xf>
    <xf numFmtId="0" fontId="12" fillId="0" borderId="10" xfId="0" applyFont="1" applyBorder="1" applyAlignment="1">
      <alignment horizontal="left" wrapText="1"/>
    </xf>
    <xf numFmtId="0" fontId="22" fillId="0" borderId="10" xfId="0" applyFont="1" applyBorder="1" applyAlignment="1">
      <alignment horizontal="left" wrapText="1"/>
    </xf>
    <xf numFmtId="0" fontId="21" fillId="0" borderId="10" xfId="0" applyFont="1" applyBorder="1" applyAlignment="1">
      <alignment horizontal="left" wrapText="1"/>
    </xf>
    <xf numFmtId="0" fontId="21" fillId="0" borderId="10" xfId="0" applyFont="1" applyBorder="1"/>
    <xf numFmtId="0" fontId="12" fillId="0" borderId="10" xfId="0" applyFont="1" applyBorder="1" applyAlignment="1">
      <alignment wrapText="1"/>
    </xf>
    <xf numFmtId="0" fontId="49" fillId="0" borderId="10" xfId="0" applyFont="1" applyBorder="1" applyAlignment="1">
      <alignment horizontal="center" vertical="top" wrapText="1"/>
    </xf>
    <xf numFmtId="0" fontId="51" fillId="0" borderId="10" xfId="0" applyFont="1" applyBorder="1" applyAlignment="1">
      <alignment horizontal="left" vertical="center" wrapText="1"/>
    </xf>
    <xf numFmtId="0" fontId="10" fillId="0" borderId="6" xfId="0" applyFont="1" applyBorder="1"/>
    <xf numFmtId="0" fontId="10" fillId="0" borderId="7" xfId="0" applyFont="1" applyBorder="1"/>
    <xf numFmtId="0" fontId="10" fillId="0" borderId="7" xfId="0" applyFont="1" applyBorder="1" applyAlignment="1">
      <alignment horizontal="left"/>
    </xf>
    <xf numFmtId="0" fontId="10" fillId="0" borderId="8" xfId="0" applyFont="1" applyBorder="1"/>
    <xf numFmtId="0" fontId="34" fillId="6" borderId="0" xfId="0" applyFont="1" applyFill="1" applyAlignment="1">
      <alignment horizontal="center" vertical="center" wrapText="1"/>
    </xf>
    <xf numFmtId="0" fontId="51" fillId="21" borderId="68" xfId="0" applyFont="1" applyFill="1" applyBorder="1" applyAlignment="1">
      <alignment horizontal="left" vertical="top" wrapText="1"/>
    </xf>
    <xf numFmtId="0" fontId="51" fillId="21" borderId="69" xfId="0" applyFont="1" applyFill="1" applyBorder="1" applyAlignment="1">
      <alignment horizontal="left" vertical="top" wrapText="1"/>
    </xf>
    <xf numFmtId="0" fontId="12" fillId="11" borderId="44" xfId="0" applyFont="1" applyFill="1" applyBorder="1" applyAlignment="1">
      <alignment horizontal="center" vertical="center"/>
    </xf>
    <xf numFmtId="0" fontId="80" fillId="0" borderId="0" xfId="0" applyFont="1"/>
    <xf numFmtId="0" fontId="10" fillId="19" borderId="0" xfId="0" applyFont="1" applyFill="1" applyAlignment="1">
      <alignment wrapText="1"/>
    </xf>
    <xf numFmtId="0" fontId="10" fillId="19" borderId="0" xfId="0" applyFont="1" applyFill="1" applyAlignment="1">
      <alignment horizontal="center"/>
    </xf>
    <xf numFmtId="0" fontId="71" fillId="15" borderId="0" xfId="0" applyFont="1" applyFill="1" applyAlignment="1">
      <alignment vertical="center" wrapText="1"/>
    </xf>
    <xf numFmtId="0" fontId="84" fillId="7" borderId="0" xfId="0" applyFont="1" applyFill="1" applyAlignment="1">
      <alignment horizontal="left" vertical="center" wrapText="1"/>
    </xf>
    <xf numFmtId="0" fontId="10" fillId="11" borderId="45" xfId="0" applyFont="1" applyFill="1" applyBorder="1" applyAlignment="1">
      <alignment horizontal="right" vertical="top" wrapText="1"/>
    </xf>
    <xf numFmtId="0" fontId="0" fillId="0" borderId="41" xfId="0" applyBorder="1"/>
    <xf numFmtId="0" fontId="23" fillId="0" borderId="0" xfId="0" applyFont="1" applyAlignment="1">
      <alignment horizontal="left" vertical="top" wrapText="1"/>
    </xf>
    <xf numFmtId="0" fontId="23" fillId="0" borderId="0" xfId="0" applyFont="1" applyAlignment="1">
      <alignment horizontal="center" vertical="center" wrapText="1"/>
    </xf>
    <xf numFmtId="0" fontId="12" fillId="0" borderId="0" xfId="0" applyFont="1" applyAlignment="1">
      <alignment wrapText="1"/>
    </xf>
    <xf numFmtId="0" fontId="10" fillId="14" borderId="0" xfId="0" applyFont="1" applyFill="1" applyAlignment="1">
      <alignment wrapText="1"/>
    </xf>
    <xf numFmtId="0" fontId="10" fillId="14" borderId="0" xfId="0" applyFont="1" applyFill="1" applyAlignment="1">
      <alignment horizontal="center"/>
    </xf>
    <xf numFmtId="0" fontId="0" fillId="14" borderId="0" xfId="0" applyFill="1" applyAlignment="1">
      <alignment horizontal="left" vertical="center" wrapText="1"/>
    </xf>
    <xf numFmtId="0" fontId="35" fillId="14" borderId="0" xfId="0" applyFont="1" applyFill="1" applyAlignment="1">
      <alignment horizontal="left" vertical="center" wrapText="1"/>
    </xf>
    <xf numFmtId="0" fontId="11" fillId="14" borderId="0" xfId="0" applyFont="1" applyFill="1" applyAlignment="1">
      <alignment horizontal="center" wrapText="1"/>
    </xf>
    <xf numFmtId="0" fontId="35" fillId="14" borderId="0" xfId="0" applyFont="1" applyFill="1" applyAlignment="1">
      <alignment horizontal="center"/>
    </xf>
    <xf numFmtId="0" fontId="35" fillId="14" borderId="0" xfId="0" applyFont="1" applyFill="1" applyAlignment="1">
      <alignment horizontal="center" wrapText="1"/>
    </xf>
    <xf numFmtId="0" fontId="11" fillId="14" borderId="0" xfId="0" applyFont="1" applyFill="1" applyAlignment="1">
      <alignment horizontal="center" vertical="center" wrapText="1"/>
    </xf>
    <xf numFmtId="0" fontId="0" fillId="0" borderId="7" xfId="0" applyBorder="1"/>
    <xf numFmtId="0" fontId="1" fillId="0" borderId="43" xfId="0" applyFont="1" applyBorder="1" applyAlignment="1">
      <alignment horizontal="right" vertical="center" wrapText="1"/>
    </xf>
    <xf numFmtId="0" fontId="70" fillId="0" borderId="0" xfId="0" applyFont="1"/>
    <xf numFmtId="0" fontId="72" fillId="0" borderId="0" xfId="0" applyFont="1" applyAlignment="1">
      <alignment horizontal="left" vertical="center" wrapText="1"/>
    </xf>
    <xf numFmtId="0" fontId="71" fillId="0" borderId="0" xfId="0" applyFont="1" applyAlignment="1">
      <alignment vertical="center" wrapText="1"/>
    </xf>
    <xf numFmtId="0" fontId="68" fillId="22" borderId="0" xfId="0" applyFont="1" applyFill="1" applyAlignment="1">
      <alignment horizontal="left" vertical="center"/>
    </xf>
    <xf numFmtId="9" fontId="0" fillId="0" borderId="0" xfId="0" applyNumberFormat="1"/>
    <xf numFmtId="0" fontId="10" fillId="19" borderId="0" xfId="0" applyFont="1" applyFill="1"/>
    <xf numFmtId="0" fontId="11" fillId="19" borderId="0" xfId="0" applyFont="1" applyFill="1"/>
    <xf numFmtId="0" fontId="15" fillId="18" borderId="0" xfId="0" applyFont="1" applyFill="1"/>
    <xf numFmtId="0" fontId="57" fillId="18" borderId="0" xfId="0" applyFont="1" applyFill="1" applyAlignment="1">
      <alignment horizontal="left" vertical="center" wrapText="1"/>
    </xf>
    <xf numFmtId="0" fontId="15" fillId="0" borderId="0" xfId="0" applyFont="1"/>
    <xf numFmtId="0" fontId="86" fillId="0" borderId="0" xfId="0" applyFont="1" applyAlignment="1">
      <alignment horizontal="center" vertical="center" wrapText="1"/>
    </xf>
    <xf numFmtId="0" fontId="13" fillId="9" borderId="0" xfId="0" applyFont="1" applyFill="1"/>
    <xf numFmtId="0" fontId="11" fillId="9" borderId="0" xfId="0" applyFont="1" applyFill="1"/>
    <xf numFmtId="0" fontId="83" fillId="5" borderId="0" xfId="0" applyFont="1" applyFill="1" applyAlignment="1">
      <alignment horizontal="center" wrapText="1"/>
    </xf>
    <xf numFmtId="0" fontId="13" fillId="19" borderId="0" xfId="0" applyFont="1" applyFill="1" applyAlignment="1">
      <alignment horizontal="center" vertical="center" wrapText="1"/>
    </xf>
    <xf numFmtId="0" fontId="0" fillId="0" borderId="39" xfId="0" applyBorder="1"/>
    <xf numFmtId="164" fontId="12" fillId="0" borderId="0" xfId="0" applyNumberFormat="1" applyFont="1" applyAlignment="1">
      <alignment horizontal="center" vertical="center"/>
    </xf>
    <xf numFmtId="164" fontId="0" fillId="0" borderId="39" xfId="0" applyNumberFormat="1" applyBorder="1"/>
    <xf numFmtId="0" fontId="10" fillId="0" borderId="0" xfId="0" applyFont="1" applyAlignment="1">
      <alignment horizontal="left" vertical="top" wrapText="1"/>
    </xf>
    <xf numFmtId="0" fontId="88" fillId="0" borderId="0" xfId="0" applyFont="1" applyAlignment="1">
      <alignment horizontal="center"/>
    </xf>
    <xf numFmtId="0" fontId="90" fillId="0" borderId="0" xfId="0" applyFont="1" applyAlignment="1">
      <alignment horizontal="left" vertical="center" wrapText="1"/>
    </xf>
    <xf numFmtId="0" fontId="11" fillId="0" borderId="0" xfId="0" applyFont="1" applyAlignment="1">
      <alignment horizontal="center" vertical="center" wrapText="1"/>
    </xf>
    <xf numFmtId="0" fontId="91" fillId="18" borderId="73" xfId="0" applyFont="1" applyFill="1" applyBorder="1" applyAlignment="1">
      <alignment horizontal="left" vertical="center" wrapText="1"/>
    </xf>
    <xf numFmtId="0" fontId="92" fillId="18" borderId="73" xfId="0" applyFont="1" applyFill="1" applyBorder="1" applyAlignment="1">
      <alignment horizontal="left" vertical="center"/>
    </xf>
    <xf numFmtId="0" fontId="88" fillId="18" borderId="73" xfId="0" applyFont="1" applyFill="1" applyBorder="1" applyAlignment="1">
      <alignment horizontal="center" vertical="center"/>
    </xf>
    <xf numFmtId="0" fontId="93" fillId="18" borderId="73" xfId="0" applyFont="1" applyFill="1" applyBorder="1" applyAlignment="1">
      <alignment horizontal="center" vertical="center" wrapText="1"/>
    </xf>
    <xf numFmtId="0" fontId="89" fillId="18" borderId="78" xfId="0" applyFont="1" applyFill="1" applyBorder="1" applyAlignment="1">
      <alignment horizontal="left" vertical="center" wrapText="1"/>
    </xf>
    <xf numFmtId="0" fontId="10" fillId="11" borderId="48" xfId="0" applyFont="1" applyFill="1" applyBorder="1" applyAlignment="1">
      <alignment horizontal="right" vertical="top" wrapText="1"/>
    </xf>
    <xf numFmtId="0" fontId="10" fillId="11" borderId="50" xfId="0" applyFont="1" applyFill="1" applyBorder="1" applyAlignment="1">
      <alignment horizontal="right" vertical="top" wrapText="1"/>
    </xf>
    <xf numFmtId="0" fontId="38" fillId="0" borderId="0" xfId="0" applyFont="1" applyAlignment="1">
      <alignment wrapText="1"/>
    </xf>
    <xf numFmtId="0" fontId="11" fillId="0" borderId="0" xfId="0" applyFont="1" applyAlignment="1">
      <alignment horizontal="left" wrapText="1"/>
    </xf>
    <xf numFmtId="0" fontId="2" fillId="0" borderId="0" xfId="0" applyFont="1" applyAlignment="1">
      <alignment wrapText="1"/>
    </xf>
    <xf numFmtId="0" fontId="11" fillId="0" borderId="0" xfId="0" applyFont="1"/>
    <xf numFmtId="0" fontId="11" fillId="16" borderId="0" xfId="0" applyFont="1" applyFill="1"/>
    <xf numFmtId="0" fontId="10" fillId="14" borderId="0" xfId="0" applyFont="1" applyFill="1" applyAlignment="1">
      <alignment horizontal="left"/>
    </xf>
    <xf numFmtId="0" fontId="85" fillId="0" borderId="44" xfId="0" applyFont="1" applyBorder="1" applyAlignment="1">
      <alignment horizontal="left" vertical="center" wrapText="1"/>
    </xf>
    <xf numFmtId="164" fontId="12" fillId="0" borderId="9" xfId="0" applyNumberFormat="1" applyFont="1" applyBorder="1"/>
    <xf numFmtId="164" fontId="12" fillId="0" borderId="59" xfId="0" applyNumberFormat="1" applyFont="1" applyBorder="1"/>
    <xf numFmtId="164" fontId="10" fillId="0" borderId="51" xfId="0" applyNumberFormat="1" applyFont="1" applyBorder="1"/>
    <xf numFmtId="164" fontId="10" fillId="0" borderId="54" xfId="0" applyNumberFormat="1" applyFont="1" applyBorder="1"/>
    <xf numFmtId="164" fontId="27" fillId="0" borderId="54" xfId="0" applyNumberFormat="1" applyFont="1" applyBorder="1"/>
    <xf numFmtId="164" fontId="10" fillId="0" borderId="79" xfId="0" applyNumberFormat="1" applyFont="1" applyBorder="1"/>
    <xf numFmtId="0" fontId="68" fillId="22" borderId="0" xfId="0" applyFont="1" applyFill="1" applyAlignment="1">
      <alignment vertical="center" wrapText="1"/>
    </xf>
    <xf numFmtId="0" fontId="0" fillId="12" borderId="0" xfId="0" applyFill="1"/>
    <xf numFmtId="0" fontId="10" fillId="12" borderId="35" xfId="0" applyFont="1" applyFill="1" applyBorder="1"/>
    <xf numFmtId="0" fontId="10" fillId="12" borderId="36" xfId="0" applyFont="1" applyFill="1" applyBorder="1" applyAlignment="1">
      <alignment wrapText="1"/>
    </xf>
    <xf numFmtId="0" fontId="10" fillId="12" borderId="36" xfId="0" applyFont="1" applyFill="1" applyBorder="1" applyAlignment="1">
      <alignment horizontal="center"/>
    </xf>
    <xf numFmtId="0" fontId="10" fillId="12" borderId="37" xfId="0" applyFont="1" applyFill="1" applyBorder="1"/>
    <xf numFmtId="0" fontId="10" fillId="12" borderId="39" xfId="0" applyFont="1" applyFill="1" applyBorder="1"/>
    <xf numFmtId="164" fontId="10" fillId="12" borderId="39" xfId="0" applyNumberFormat="1" applyFont="1" applyFill="1" applyBorder="1"/>
    <xf numFmtId="0" fontId="0" fillId="12" borderId="42" xfId="0" applyFill="1" applyBorder="1"/>
    <xf numFmtId="0" fontId="10" fillId="12" borderId="38" xfId="0" applyFont="1" applyFill="1" applyBorder="1"/>
    <xf numFmtId="0" fontId="10" fillId="12" borderId="40" xfId="0" applyFont="1" applyFill="1" applyBorder="1"/>
    <xf numFmtId="0" fontId="10" fillId="12" borderId="71" xfId="0" applyFont="1" applyFill="1" applyBorder="1"/>
    <xf numFmtId="0" fontId="10" fillId="12" borderId="10" xfId="0" applyFont="1" applyFill="1" applyBorder="1"/>
    <xf numFmtId="164" fontId="10" fillId="12" borderId="10" xfId="0" applyNumberFormat="1" applyFont="1" applyFill="1" applyBorder="1"/>
    <xf numFmtId="0" fontId="0" fillId="12" borderId="8" xfId="0" applyFill="1" applyBorder="1"/>
    <xf numFmtId="0" fontId="10" fillId="12" borderId="0" xfId="0" applyFont="1" applyFill="1"/>
    <xf numFmtId="0" fontId="10" fillId="12" borderId="4" xfId="0" applyFont="1" applyFill="1" applyBorder="1"/>
    <xf numFmtId="0" fontId="10" fillId="12" borderId="5" xfId="0" applyFont="1" applyFill="1" applyBorder="1" applyAlignment="1">
      <alignment wrapText="1"/>
    </xf>
    <xf numFmtId="0" fontId="10" fillId="12" borderId="5" xfId="0" applyFont="1" applyFill="1" applyBorder="1" applyAlignment="1">
      <alignment horizontal="center"/>
    </xf>
    <xf numFmtId="0" fontId="10" fillId="12" borderId="9" xfId="0" applyFont="1" applyFill="1" applyBorder="1"/>
    <xf numFmtId="0" fontId="10" fillId="12" borderId="6" xfId="0" applyFont="1" applyFill="1" applyBorder="1"/>
    <xf numFmtId="0" fontId="20" fillId="11" borderId="45" xfId="0" applyFont="1" applyFill="1" applyBorder="1" applyAlignment="1">
      <alignment horizontal="right" vertical="top" wrapText="1"/>
    </xf>
    <xf numFmtId="0" fontId="63" fillId="0" borderId="0" xfId="0" applyFont="1" applyAlignment="1">
      <alignment horizontal="center" vertical="center" wrapText="1"/>
    </xf>
    <xf numFmtId="0" fontId="64" fillId="10" borderId="80" xfId="0" applyFont="1" applyFill="1" applyBorder="1" applyAlignment="1">
      <alignment vertical="top"/>
    </xf>
    <xf numFmtId="0" fontId="63" fillId="0" borderId="0" xfId="0" applyFont="1" applyAlignment="1">
      <alignment horizontal="center" vertical="center"/>
    </xf>
    <xf numFmtId="0" fontId="65" fillId="24" borderId="0" xfId="0" applyFont="1" applyFill="1" applyAlignment="1">
      <alignment vertical="center"/>
    </xf>
    <xf numFmtId="0" fontId="65" fillId="24" borderId="0" xfId="0" applyFont="1" applyFill="1" applyAlignment="1">
      <alignment horizontal="left" vertical="center"/>
    </xf>
    <xf numFmtId="0" fontId="95" fillId="24" borderId="0" xfId="0" applyFont="1" applyFill="1" applyAlignment="1">
      <alignment horizontal="center" vertical="center"/>
    </xf>
    <xf numFmtId="0" fontId="66" fillId="24" borderId="0" xfId="0" applyFont="1" applyFill="1" applyAlignment="1">
      <alignment horizontal="center" vertical="center"/>
    </xf>
    <xf numFmtId="0" fontId="65" fillId="24" borderId="0" xfId="0" applyFont="1" applyFill="1" applyAlignment="1">
      <alignment horizontal="center" vertical="center"/>
    </xf>
    <xf numFmtId="0" fontId="10" fillId="0" borderId="68" xfId="0" applyFont="1" applyBorder="1"/>
    <xf numFmtId="164" fontId="10" fillId="0" borderId="81" xfId="0" applyNumberFormat="1" applyFont="1" applyBorder="1"/>
    <xf numFmtId="0" fontId="10" fillId="0" borderId="82" xfId="0" applyFont="1" applyBorder="1"/>
    <xf numFmtId="0" fontId="32" fillId="16" borderId="72" xfId="0" applyFont="1" applyFill="1" applyBorder="1" applyAlignment="1">
      <alignment horizontal="left" vertical="center" wrapText="1"/>
    </xf>
    <xf numFmtId="0" fontId="12" fillId="11" borderId="16" xfId="0" applyFont="1" applyFill="1" applyBorder="1" applyAlignment="1">
      <alignment horizontal="left" vertical="top"/>
    </xf>
    <xf numFmtId="14" fontId="12" fillId="11" borderId="18" xfId="0" applyNumberFormat="1" applyFont="1" applyFill="1" applyBorder="1" applyAlignment="1">
      <alignment horizontal="left" vertical="top"/>
    </xf>
    <xf numFmtId="0" fontId="12" fillId="11" borderId="18" xfId="0" applyFont="1" applyFill="1" applyBorder="1" applyAlignment="1">
      <alignment horizontal="left" vertical="top" wrapText="1"/>
    </xf>
    <xf numFmtId="0" fontId="56" fillId="11" borderId="15" xfId="0" applyFont="1" applyFill="1" applyBorder="1" applyAlignment="1">
      <alignment horizontal="left" vertical="top"/>
    </xf>
    <xf numFmtId="0" fontId="17" fillId="11" borderId="16" xfId="0" applyFont="1" applyFill="1" applyBorder="1" applyAlignment="1">
      <alignment horizontal="left" vertical="top"/>
    </xf>
    <xf numFmtId="0" fontId="17" fillId="11" borderId="17" xfId="0" applyFont="1" applyFill="1" applyBorder="1" applyAlignment="1">
      <alignment horizontal="left" vertical="top"/>
    </xf>
    <xf numFmtId="0" fontId="17" fillId="11" borderId="18" xfId="0" applyFont="1" applyFill="1" applyBorder="1" applyAlignment="1">
      <alignment horizontal="left" vertical="top"/>
    </xf>
    <xf numFmtId="0" fontId="56" fillId="11" borderId="17" xfId="0" applyFont="1" applyFill="1" applyBorder="1" applyAlignment="1">
      <alignment horizontal="left" vertical="top"/>
    </xf>
    <xf numFmtId="0" fontId="56" fillId="11" borderId="19" xfId="0" applyFont="1" applyFill="1" applyBorder="1" applyAlignment="1">
      <alignment horizontal="left" vertical="top"/>
    </xf>
    <xf numFmtId="0" fontId="17" fillId="11" borderId="20" xfId="0" applyFont="1" applyFill="1" applyBorder="1" applyAlignment="1">
      <alignment horizontal="left" vertical="top"/>
    </xf>
    <xf numFmtId="0" fontId="11" fillId="0" borderId="0" xfId="0" applyFont="1" applyAlignment="1">
      <alignment horizontal="left" vertical="center" wrapText="1"/>
    </xf>
    <xf numFmtId="0" fontId="98" fillId="17" borderId="0" xfId="0" applyFont="1" applyFill="1" applyAlignment="1">
      <alignment vertical="center"/>
    </xf>
    <xf numFmtId="0" fontId="10" fillId="23" borderId="74" xfId="0" applyFont="1" applyFill="1" applyBorder="1" applyAlignment="1">
      <alignment vertical="top"/>
    </xf>
    <xf numFmtId="0" fontId="10" fillId="23" borderId="75" xfId="0" applyFont="1" applyFill="1" applyBorder="1"/>
    <xf numFmtId="0" fontId="10" fillId="23" borderId="75" xfId="0" applyFont="1" applyFill="1" applyBorder="1" applyAlignment="1">
      <alignment horizontal="center"/>
    </xf>
    <xf numFmtId="0" fontId="10" fillId="23" borderId="76" xfId="0" applyFont="1" applyFill="1" applyBorder="1" applyAlignment="1">
      <alignment horizontal="center"/>
    </xf>
    <xf numFmtId="0" fontId="40" fillId="18" borderId="77" xfId="0" applyFont="1" applyFill="1" applyBorder="1"/>
    <xf numFmtId="0" fontId="102" fillId="0" borderId="0" xfId="0" applyFont="1" applyAlignment="1">
      <alignment horizontal="left" vertical="center"/>
    </xf>
    <xf numFmtId="0" fontId="68" fillId="14" borderId="0" xfId="0" applyFont="1" applyFill="1" applyAlignment="1">
      <alignment horizontal="center" vertical="center" wrapText="1"/>
    </xf>
    <xf numFmtId="0" fontId="10" fillId="21" borderId="67" xfId="0" applyFont="1" applyFill="1" applyBorder="1"/>
    <xf numFmtId="0" fontId="23" fillId="11" borderId="47" xfId="0" applyFont="1" applyFill="1" applyBorder="1" applyAlignment="1">
      <alignment horizontal="center" vertical="center" wrapText="1"/>
    </xf>
    <xf numFmtId="0" fontId="12" fillId="11" borderId="47" xfId="0" applyFont="1" applyFill="1" applyBorder="1" applyAlignment="1">
      <alignment horizontal="right" vertical="top" wrapText="1"/>
    </xf>
    <xf numFmtId="0" fontId="12" fillId="0" borderId="1" xfId="0" applyFont="1" applyBorder="1"/>
    <xf numFmtId="0" fontId="23" fillId="11" borderId="83" xfId="0" applyFont="1" applyFill="1" applyBorder="1" applyAlignment="1">
      <alignment horizontal="center" vertical="center" wrapText="1"/>
    </xf>
    <xf numFmtId="0" fontId="12" fillId="0" borderId="1" xfId="0" applyFont="1" applyBorder="1" applyAlignment="1">
      <alignment horizontal="left" wrapText="1"/>
    </xf>
    <xf numFmtId="0" fontId="23" fillId="11" borderId="49" xfId="0" applyFont="1" applyFill="1" applyBorder="1" applyAlignment="1">
      <alignment horizontal="center" vertical="center" wrapText="1"/>
    </xf>
    <xf numFmtId="0" fontId="12" fillId="11" borderId="83" xfId="0" applyFont="1" applyFill="1" applyBorder="1" applyAlignment="1">
      <alignment horizontal="right" vertical="top" wrapText="1"/>
    </xf>
    <xf numFmtId="0" fontId="12" fillId="11" borderId="49" xfId="0" applyFont="1" applyFill="1" applyBorder="1" applyAlignment="1">
      <alignment horizontal="right" vertical="top" wrapText="1"/>
    </xf>
    <xf numFmtId="0" fontId="10" fillId="0" borderId="1" xfId="0" applyFont="1" applyBorder="1"/>
    <xf numFmtId="0" fontId="103" fillId="4" borderId="0" xfId="0" applyFont="1" applyFill="1" applyAlignment="1">
      <alignment horizontal="center" vertical="center"/>
    </xf>
    <xf numFmtId="0" fontId="9" fillId="19" borderId="0" xfId="0" applyFont="1" applyFill="1" applyAlignment="1">
      <alignment vertical="center"/>
    </xf>
    <xf numFmtId="0" fontId="58" fillId="7" borderId="0" xfId="0" applyFont="1" applyFill="1" applyAlignment="1">
      <alignment horizontal="center" vertical="center"/>
    </xf>
    <xf numFmtId="0" fontId="107" fillId="25" borderId="0" xfId="0" applyFont="1" applyFill="1" applyAlignment="1">
      <alignment horizontal="center" vertical="center"/>
    </xf>
    <xf numFmtId="0" fontId="10" fillId="0" borderId="85" xfId="0" applyFont="1" applyBorder="1"/>
    <xf numFmtId="0" fontId="16" fillId="0" borderId="47" xfId="0" applyFont="1" applyBorder="1" applyAlignment="1">
      <alignment horizontal="center" vertical="center" wrapText="1"/>
    </xf>
    <xf numFmtId="9" fontId="17" fillId="0" borderId="47" xfId="1" applyFont="1" applyFill="1" applyBorder="1" applyAlignment="1">
      <alignment horizontal="center" vertical="center" wrapText="1"/>
    </xf>
    <xf numFmtId="9" fontId="94" fillId="0" borderId="47" xfId="1" applyFont="1" applyFill="1" applyBorder="1" applyAlignment="1">
      <alignment horizontal="center" vertical="center" wrapText="1"/>
    </xf>
    <xf numFmtId="0" fontId="12" fillId="12" borderId="47" xfId="0" applyFont="1" applyFill="1" applyBorder="1" applyAlignment="1">
      <alignment horizontal="center" vertical="center"/>
    </xf>
    <xf numFmtId="0" fontId="12" fillId="11" borderId="47" xfId="0" applyFont="1" applyFill="1" applyBorder="1" applyAlignment="1">
      <alignment horizontal="center" vertical="center"/>
    </xf>
    <xf numFmtId="0" fontId="16" fillId="0" borderId="86" xfId="0" applyFont="1" applyBorder="1" applyAlignment="1">
      <alignment horizontal="center" vertical="center" wrapText="1"/>
    </xf>
    <xf numFmtId="9" fontId="17" fillId="0" borderId="86" xfId="1" applyFont="1" applyFill="1" applyBorder="1" applyAlignment="1">
      <alignment horizontal="center" vertical="center" wrapText="1"/>
    </xf>
    <xf numFmtId="9" fontId="94" fillId="0" borderId="86" xfId="1" applyFont="1" applyFill="1" applyBorder="1" applyAlignment="1">
      <alignment horizontal="center" vertical="center" wrapText="1"/>
    </xf>
    <xf numFmtId="0" fontId="12" fillId="12" borderId="86" xfId="0" applyFont="1" applyFill="1" applyBorder="1" applyAlignment="1">
      <alignment horizontal="center" vertical="center"/>
    </xf>
    <xf numFmtId="0" fontId="12" fillId="11" borderId="86" xfId="0" applyFont="1" applyFill="1" applyBorder="1" applyAlignment="1">
      <alignment horizontal="center" vertical="center"/>
    </xf>
    <xf numFmtId="0" fontId="17" fillId="11" borderId="87" xfId="0" applyFont="1" applyFill="1" applyBorder="1" applyAlignment="1">
      <alignment horizontal="left" vertical="center" wrapText="1"/>
    </xf>
    <xf numFmtId="0" fontId="17" fillId="11" borderId="88" xfId="0" applyFont="1" applyFill="1" applyBorder="1" applyAlignment="1">
      <alignment horizontal="left" vertical="center" wrapText="1"/>
    </xf>
    <xf numFmtId="0" fontId="41" fillId="7" borderId="0" xfId="0" applyFont="1" applyFill="1" applyAlignment="1">
      <alignment horizontal="center" vertical="center" wrapText="1"/>
    </xf>
    <xf numFmtId="0" fontId="19" fillId="7" borderId="0" xfId="0" applyFont="1" applyFill="1"/>
    <xf numFmtId="0" fontId="11" fillId="6" borderId="0" xfId="0" applyFont="1" applyFill="1" applyAlignment="1">
      <alignment wrapText="1"/>
    </xf>
    <xf numFmtId="0" fontId="74" fillId="0" borderId="0" xfId="0" applyFont="1" applyAlignment="1">
      <alignment vertical="center"/>
    </xf>
    <xf numFmtId="0" fontId="4" fillId="0" borderId="2" xfId="0" applyFont="1" applyBorder="1" applyAlignment="1">
      <alignment horizontal="center" vertical="center"/>
    </xf>
    <xf numFmtId="0" fontId="74" fillId="0" borderId="84" xfId="0" applyFont="1" applyBorder="1" applyAlignment="1">
      <alignment vertical="center"/>
    </xf>
    <xf numFmtId="0" fontId="109" fillId="0" borderId="0" xfId="0" applyFont="1"/>
    <xf numFmtId="0" fontId="74" fillId="0" borderId="47" xfId="0" applyFont="1" applyBorder="1" applyAlignment="1">
      <alignment vertical="center"/>
    </xf>
    <xf numFmtId="0" fontId="74" fillId="27" borderId="0" xfId="0" applyFont="1" applyFill="1" applyAlignment="1">
      <alignment horizontal="center" vertical="center"/>
    </xf>
    <xf numFmtId="0" fontId="96" fillId="4" borderId="0" xfId="0" applyFont="1" applyFill="1" applyAlignment="1">
      <alignment horizontal="left" vertical="center" wrapText="1"/>
    </xf>
    <xf numFmtId="0" fontId="9" fillId="4" borderId="11" xfId="0" applyFont="1" applyFill="1" applyBorder="1" applyAlignment="1">
      <alignment horizontal="left" vertical="center"/>
    </xf>
    <xf numFmtId="0" fontId="9" fillId="4" borderId="12" xfId="0" applyFont="1" applyFill="1" applyBorder="1" applyAlignment="1">
      <alignment horizontal="left" vertical="center"/>
    </xf>
    <xf numFmtId="0" fontId="12" fillId="11" borderId="18" xfId="0" applyFont="1" applyFill="1" applyBorder="1" applyAlignment="1">
      <alignment horizontal="left" vertical="top" wrapText="1"/>
    </xf>
    <xf numFmtId="0" fontId="12" fillId="11" borderId="20" xfId="0" applyFont="1" applyFill="1" applyBorder="1" applyAlignment="1">
      <alignment horizontal="left" vertical="top" wrapText="1"/>
    </xf>
    <xf numFmtId="0" fontId="16" fillId="0" borderId="17" xfId="0" applyFont="1" applyBorder="1" applyAlignment="1">
      <alignment horizontal="left" vertical="top" wrapText="1" indent="1"/>
    </xf>
    <xf numFmtId="0" fontId="16" fillId="0" borderId="19" xfId="0" applyFont="1" applyBorder="1" applyAlignment="1">
      <alignment horizontal="left" vertical="top" wrapText="1" indent="1"/>
    </xf>
    <xf numFmtId="0" fontId="96" fillId="8" borderId="0" xfId="0" applyFont="1" applyFill="1" applyAlignment="1">
      <alignment vertical="center" wrapText="1"/>
    </xf>
    <xf numFmtId="0" fontId="11" fillId="8" borderId="0" xfId="0" applyFont="1" applyFill="1" applyAlignment="1">
      <alignment horizontal="left" vertical="center"/>
    </xf>
    <xf numFmtId="0" fontId="46" fillId="13" borderId="0" xfId="0" applyFont="1" applyFill="1" applyAlignment="1">
      <alignment horizontal="left" vertical="center" wrapText="1" indent="1"/>
    </xf>
    <xf numFmtId="0" fontId="58" fillId="19" borderId="0" xfId="0" applyFont="1" applyFill="1" applyAlignment="1">
      <alignment horizontal="center" vertical="center"/>
    </xf>
    <xf numFmtId="0" fontId="86" fillId="0" borderId="0" xfId="0" applyFont="1" applyAlignment="1">
      <alignment horizontal="center" vertical="center" wrapText="1"/>
    </xf>
    <xf numFmtId="0" fontId="58" fillId="5" borderId="0" xfId="0" applyFont="1" applyFill="1" applyAlignment="1">
      <alignment horizontal="left" vertical="center" wrapText="1"/>
    </xf>
    <xf numFmtId="0" fontId="96" fillId="5" borderId="0" xfId="0" applyFont="1" applyFill="1" applyAlignment="1">
      <alignment horizontal="left" vertical="center" wrapText="1"/>
    </xf>
    <xf numFmtId="0" fontId="57" fillId="18" borderId="0" xfId="0" applyFont="1" applyFill="1" applyAlignment="1">
      <alignment horizontal="left" vertical="center" wrapText="1"/>
    </xf>
    <xf numFmtId="0" fontId="98" fillId="16" borderId="0" xfId="0" applyFont="1" applyFill="1" applyAlignment="1">
      <alignment horizontal="left" vertical="center" wrapText="1"/>
    </xf>
    <xf numFmtId="0" fontId="108" fillId="16" borderId="0" xfId="0" applyFont="1" applyFill="1" applyAlignment="1">
      <alignment horizontal="left" vertical="center" wrapText="1"/>
    </xf>
    <xf numFmtId="0" fontId="58" fillId="6" borderId="0" xfId="0" applyFont="1" applyFill="1" applyAlignment="1">
      <alignment horizontal="left" vertical="center"/>
    </xf>
    <xf numFmtId="0" fontId="96" fillId="6" borderId="0" xfId="0" applyFont="1" applyFill="1" applyAlignment="1">
      <alignment horizontal="left" vertical="center"/>
    </xf>
    <xf numFmtId="0" fontId="32" fillId="16" borderId="1" xfId="0" applyFont="1" applyFill="1" applyBorder="1" applyAlignment="1">
      <alignment horizontal="left" vertical="center" wrapText="1"/>
    </xf>
    <xf numFmtId="0" fontId="106" fillId="16" borderId="64" xfId="0" applyFont="1" applyFill="1" applyBorder="1" applyAlignment="1">
      <alignment horizontal="left" vertical="top" wrapText="1"/>
    </xf>
    <xf numFmtId="0" fontId="106" fillId="16" borderId="65" xfId="0" applyFont="1" applyFill="1" applyBorder="1" applyAlignment="1">
      <alignment horizontal="left" vertical="top" wrapText="1"/>
    </xf>
    <xf numFmtId="0" fontId="106" fillId="16" borderId="66" xfId="0" applyFont="1" applyFill="1" applyBorder="1" applyAlignment="1">
      <alignment horizontal="left" vertical="top" wrapText="1"/>
    </xf>
    <xf numFmtId="0" fontId="32" fillId="16" borderId="72" xfId="0" applyFont="1" applyFill="1" applyBorder="1" applyAlignment="1">
      <alignment horizontal="left" vertical="center" wrapText="1"/>
    </xf>
    <xf numFmtId="0" fontId="34" fillId="6" borderId="0" xfId="0" applyFont="1" applyFill="1" applyAlignment="1">
      <alignment vertical="center" wrapText="1"/>
    </xf>
    <xf numFmtId="0" fontId="107" fillId="26" borderId="0" xfId="0" applyFont="1" applyFill="1" applyAlignment="1">
      <alignment horizontal="center" vertical="center"/>
    </xf>
    <xf numFmtId="0" fontId="58" fillId="7" borderId="0" xfId="0" applyFont="1" applyFill="1" applyAlignment="1">
      <alignment horizontal="left" vertical="center" wrapText="1"/>
    </xf>
    <xf numFmtId="0" fontId="69" fillId="7" borderId="0" xfId="2" applyFont="1" applyFill="1" applyBorder="1" applyAlignment="1">
      <alignment horizontal="center" vertical="center" wrapText="1"/>
    </xf>
    <xf numFmtId="0" fontId="41" fillId="7" borderId="0" xfId="0" applyFont="1" applyFill="1" applyAlignment="1">
      <alignment horizontal="center" vertical="center" wrapText="1"/>
    </xf>
    <xf numFmtId="0" fontId="104" fillId="15" borderId="0" xfId="0" applyFont="1" applyFill="1" applyAlignment="1">
      <alignment horizontal="left" vertical="center" wrapText="1"/>
    </xf>
    <xf numFmtId="0" fontId="67" fillId="0" borderId="0" xfId="0" applyFont="1" applyAlignment="1">
      <alignment horizontal="left" vertical="center" wrapText="1"/>
    </xf>
    <xf numFmtId="0" fontId="68" fillId="22" borderId="0" xfId="0" applyFont="1" applyFill="1" applyAlignment="1">
      <alignment horizontal="left" vertical="center"/>
    </xf>
    <xf numFmtId="0" fontId="9" fillId="22" borderId="0" xfId="0" applyFont="1" applyFill="1" applyAlignment="1">
      <alignment horizontal="center" vertical="center"/>
    </xf>
    <xf numFmtId="0" fontId="68" fillId="22" borderId="0" xfId="0" applyFont="1" applyFill="1" applyAlignment="1">
      <alignment horizontal="center" vertical="center" wrapText="1"/>
    </xf>
    <xf numFmtId="0" fontId="68" fillId="22" borderId="0" xfId="0" applyFont="1" applyFill="1" applyAlignment="1">
      <alignment horizontal="center" vertical="center"/>
    </xf>
    <xf numFmtId="0" fontId="15" fillId="0" borderId="0" xfId="0" applyFont="1" applyAlignment="1">
      <alignment horizontal="left" vertical="center" wrapText="1"/>
    </xf>
    <xf numFmtId="0" fontId="54" fillId="5" borderId="0" xfId="0" applyFont="1" applyFill="1" applyAlignment="1">
      <alignment horizontal="center" vertical="center" wrapText="1"/>
    </xf>
    <xf numFmtId="0" fontId="11" fillId="14" borderId="0" xfId="0" applyFont="1" applyFill="1" applyAlignment="1">
      <alignment horizontal="center" vertical="center" wrapText="1"/>
    </xf>
    <xf numFmtId="0" fontId="54" fillId="14" borderId="0" xfId="0" applyFont="1" applyFill="1" applyAlignment="1">
      <alignment horizontal="center" vertical="center" wrapText="1"/>
    </xf>
    <xf numFmtId="0" fontId="68" fillId="14" borderId="0" xfId="0" applyFont="1" applyFill="1" applyAlignment="1">
      <alignment horizontal="center" vertical="center" wrapText="1"/>
    </xf>
  </cellXfs>
  <cellStyles count="3">
    <cellStyle name="Heading 4" xfId="2" builtinId="19"/>
    <cellStyle name="Normal" xfId="0" builtinId="0"/>
    <cellStyle name="Per cent" xfId="1" builtinId="5"/>
  </cellStyles>
  <dxfs count="38">
    <dxf>
      <font>
        <strike/>
        <color theme="0" tint="-4.9989318521683403E-2"/>
      </font>
      <fill>
        <patternFill>
          <bgColor theme="1" tint="0.499984740745262"/>
        </patternFill>
      </fill>
    </dxf>
    <dxf>
      <font>
        <strike/>
        <color theme="0" tint="-0.24994659260841701"/>
      </font>
      <fill>
        <patternFill>
          <bgColor theme="6" tint="0.79998168889431442"/>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color theme="0" tint="-4.9989318521683403E-2"/>
      </font>
      <fill>
        <patternFill>
          <bgColor theme="1" tint="0.499984740745262"/>
        </patternFill>
      </fill>
    </dxf>
    <dxf>
      <font>
        <strike/>
        <color theme="0" tint="-4.9989318521683403E-2"/>
      </font>
      <fill>
        <patternFill>
          <bgColor theme="1" tint="0.499984740745262"/>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color theme="0" tint="-4.9989318521683403E-2"/>
      </font>
      <fill>
        <patternFill>
          <bgColor theme="1" tint="0.499984740745262"/>
        </patternFill>
      </fill>
    </dxf>
    <dxf>
      <font>
        <strike/>
        <color theme="0" tint="-4.9989318521683403E-2"/>
      </font>
      <fill>
        <patternFill>
          <bgColor theme="1" tint="0.499984740745262"/>
        </patternFill>
      </fill>
    </dxf>
    <dxf>
      <font>
        <color theme="9"/>
      </font>
      <fill>
        <patternFill>
          <bgColor rgb="FFF0F6EC"/>
        </patternFill>
      </fill>
    </dxf>
    <dxf>
      <font>
        <color rgb="FFFF0000"/>
      </font>
      <fill>
        <patternFill>
          <bgColor rgb="FFFFE5E5"/>
        </patternFill>
      </fill>
    </dxf>
    <dxf>
      <font>
        <color rgb="FFFFC000"/>
      </font>
      <fill>
        <patternFill>
          <bgColor rgb="FFFFF8E5"/>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strike/>
        <color theme="0" tint="-4.9989318521683403E-2"/>
      </font>
      <fill>
        <patternFill>
          <bgColor theme="1" tint="0.499984740745262"/>
        </patternFill>
      </fill>
    </dxf>
    <dxf>
      <font>
        <color theme="0" tint="-4.9989318521683403E-2"/>
      </font>
      <fill>
        <patternFill>
          <bgColor theme="1" tint="0.499984740745262"/>
        </patternFill>
      </fill>
    </dxf>
    <dxf>
      <font>
        <strike/>
        <color theme="0"/>
      </font>
      <fill>
        <patternFill>
          <bgColor theme="1" tint="0.499984740745262"/>
        </patternFill>
      </fill>
    </dxf>
    <dxf>
      <font>
        <color rgb="FF00B050"/>
      </font>
      <fill>
        <patternFill>
          <bgColor rgb="FFF0F6EC"/>
        </patternFill>
      </fill>
    </dxf>
    <dxf>
      <font>
        <color rgb="FFFFC000"/>
      </font>
      <fill>
        <patternFill>
          <bgColor rgb="FFFFF8E5"/>
        </patternFill>
      </fill>
    </dxf>
    <dxf>
      <font>
        <color rgb="FFFF0000"/>
      </font>
      <fill>
        <patternFill>
          <bgColor rgb="FFFFE5E5"/>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font>
      <fill>
        <patternFill>
          <bgColor theme="1" tint="0.499984740745262"/>
        </patternFill>
      </fill>
    </dxf>
    <dxf>
      <font>
        <strike/>
        <color theme="0"/>
      </font>
      <fill>
        <patternFill>
          <bgColor theme="1" tint="0.499984740745262"/>
        </patternFill>
      </fill>
    </dxf>
    <dxf>
      <font>
        <color rgb="FFFFC000"/>
      </font>
      <fill>
        <patternFill>
          <bgColor rgb="FFFFF8E5"/>
        </patternFill>
      </fill>
    </dxf>
    <dxf>
      <font>
        <color rgb="FFFF0000"/>
      </font>
      <fill>
        <patternFill>
          <bgColor rgb="FFFFE5E5"/>
        </patternFill>
      </fill>
    </dxf>
    <dxf>
      <font>
        <color rgb="FF00B050"/>
      </font>
      <fill>
        <patternFill>
          <bgColor rgb="FFF0F6EC"/>
        </patternFill>
      </fill>
    </dxf>
    <dxf>
      <font>
        <strike/>
        <color theme="0" tint="-4.9989318521683403E-2"/>
      </font>
      <fill>
        <patternFill>
          <bgColor theme="1" tint="0.499984740745262"/>
        </patternFill>
      </fill>
    </dxf>
    <dxf>
      <font>
        <strike/>
        <color theme="0" tint="-0.14996795556505021"/>
      </font>
      <fill>
        <patternFill>
          <bgColor theme="1" tint="0.499984740745262"/>
        </patternFill>
      </fill>
    </dxf>
    <dxf>
      <font>
        <strike/>
        <color theme="0" tint="-4.9989318521683403E-2"/>
      </font>
      <fill>
        <patternFill>
          <bgColor theme="1" tint="0.499984740745262"/>
        </patternFill>
      </fill>
    </dxf>
  </dxfs>
  <tableStyles count="0" defaultTableStyle="TableStyleMedium2" defaultPivotStyle="PivotStyleLight16"/>
  <colors>
    <mruColors>
      <color rgb="FFFFE5E5"/>
      <color rgb="FFFFF8E5"/>
      <color rgb="FFF0F6EC"/>
      <color rgb="FFCDE9E6"/>
      <color rgb="FF009788"/>
      <color rgb="FF32869C"/>
      <color rgb="FF9D28B1"/>
      <color rgb="FFFFE599"/>
      <color rgb="FFEBD5F0"/>
      <color rgb="FFD6E7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163222</xdr:colOff>
      <xdr:row>2</xdr:row>
      <xdr:rowOff>975</xdr:rowOff>
    </xdr:from>
    <xdr:to>
      <xdr:col>22</xdr:col>
      <xdr:colOff>0</xdr:colOff>
      <xdr:row>31</xdr:row>
      <xdr:rowOff>120952</xdr:rowOff>
    </xdr:to>
    <xdr:sp macro="" textlink="">
      <xdr:nvSpPr>
        <xdr:cNvPr id="11" name="Rectangle 10">
          <a:extLst>
            <a:ext uri="{FF2B5EF4-FFF2-40B4-BE49-F238E27FC236}">
              <a16:creationId xmlns:a16="http://schemas.microsoft.com/office/drawing/2014/main" id="{25FCEA0D-AC1F-F6FF-B316-ABE7AF8D2FFF}"/>
            </a:ext>
          </a:extLst>
        </xdr:cNvPr>
        <xdr:cNvSpPr/>
      </xdr:nvSpPr>
      <xdr:spPr>
        <a:xfrm>
          <a:off x="374889" y="1200419"/>
          <a:ext cx="13675746" cy="5754343"/>
        </a:xfrm>
        <a:prstGeom prst="rect">
          <a:avLst/>
        </a:prstGeom>
        <a:solidFill>
          <a:schemeClr val="bg1">
            <a:lumMod val="95000"/>
            <a:alpha val="38313"/>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268718</xdr:colOff>
      <xdr:row>3</xdr:row>
      <xdr:rowOff>0</xdr:rowOff>
    </xdr:from>
    <xdr:to>
      <xdr:col>21</xdr:col>
      <xdr:colOff>572716</xdr:colOff>
      <xdr:row>9</xdr:row>
      <xdr:rowOff>45720</xdr:rowOff>
    </xdr:to>
    <xdr:sp macro="" textlink="">
      <xdr:nvSpPr>
        <xdr:cNvPr id="2" name="TextBox 1">
          <a:extLst>
            <a:ext uri="{FF2B5EF4-FFF2-40B4-BE49-F238E27FC236}">
              <a16:creationId xmlns:a16="http://schemas.microsoft.com/office/drawing/2014/main" id="{20851C8D-423D-A36A-6797-9D8E99C5628A}"/>
            </a:ext>
          </a:extLst>
        </xdr:cNvPr>
        <xdr:cNvSpPr txBox="1"/>
      </xdr:nvSpPr>
      <xdr:spPr>
        <a:xfrm>
          <a:off x="466838" y="548640"/>
          <a:ext cx="13608518" cy="1249680"/>
        </a:xfrm>
        <a:prstGeom prst="rect">
          <a:avLst/>
        </a:prstGeom>
        <a:solidFill>
          <a:schemeClr val="tx2"/>
        </a:solidFill>
        <a:ln w="9525"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4000">
              <a:solidFill>
                <a:schemeClr val="bg1"/>
              </a:solidFill>
              <a:effectLst/>
              <a:latin typeface="+mn-lt"/>
              <a:ea typeface="+mn-ea"/>
              <a:cs typeface="+mn-cs"/>
            </a:rPr>
            <a:t>ClimateFIRST</a:t>
          </a:r>
          <a:r>
            <a:rPr lang="en-GB" sz="4000" baseline="0">
              <a:solidFill>
                <a:schemeClr val="bg1"/>
              </a:solidFill>
              <a:effectLst/>
              <a:latin typeface="+mn-lt"/>
              <a:ea typeface="+mn-ea"/>
              <a:cs typeface="+mn-cs"/>
            </a:rPr>
            <a:t>                                                                      </a:t>
          </a:r>
          <a:r>
            <a:rPr lang="en-GB" sz="2400" baseline="0">
              <a:solidFill>
                <a:schemeClr val="bg1"/>
              </a:solidFill>
              <a:effectLst/>
              <a:latin typeface="+mn-lt"/>
              <a:ea typeface="+mn-ea"/>
              <a:cs typeface="+mn-cs"/>
            </a:rPr>
            <a:t>Climate framework to improve the resilience of sanitation technologies</a:t>
          </a:r>
          <a:endParaRPr lang="en-GB" sz="4000">
            <a:solidFill>
              <a:schemeClr val="bg1"/>
            </a:solidFill>
            <a:effectLst/>
            <a:latin typeface="+mn-lt"/>
            <a:ea typeface="+mn-ea"/>
            <a:cs typeface="+mn-cs"/>
          </a:endParaRPr>
        </a:p>
      </xdr:txBody>
    </xdr:sp>
    <xdr:clientData/>
  </xdr:twoCellAnchor>
  <xdr:twoCellAnchor>
    <xdr:from>
      <xdr:col>1</xdr:col>
      <xdr:colOff>262762</xdr:colOff>
      <xdr:row>10</xdr:row>
      <xdr:rowOff>47393</xdr:rowOff>
    </xdr:from>
    <xdr:to>
      <xdr:col>21</xdr:col>
      <xdr:colOff>574862</xdr:colOff>
      <xdr:row>31</xdr:row>
      <xdr:rowOff>21042</xdr:rowOff>
    </xdr:to>
    <xdr:grpSp>
      <xdr:nvGrpSpPr>
        <xdr:cNvPr id="7" name="Group 6">
          <a:extLst>
            <a:ext uri="{FF2B5EF4-FFF2-40B4-BE49-F238E27FC236}">
              <a16:creationId xmlns:a16="http://schemas.microsoft.com/office/drawing/2014/main" id="{00723393-14C6-B486-F90C-3AEF21B9065A}"/>
            </a:ext>
          </a:extLst>
        </xdr:cNvPr>
        <xdr:cNvGrpSpPr/>
      </xdr:nvGrpSpPr>
      <xdr:grpSpPr>
        <a:xfrm>
          <a:off x="462333" y="1970536"/>
          <a:ext cx="13338672" cy="4055792"/>
          <a:chOff x="319912" y="2833200"/>
          <a:chExt cx="13774303" cy="3896311"/>
        </a:xfrm>
      </xdr:grpSpPr>
      <xdr:sp macro="" textlink="">
        <xdr:nvSpPr>
          <xdr:cNvPr id="4" name="Rectangle 3">
            <a:extLst>
              <a:ext uri="{FF2B5EF4-FFF2-40B4-BE49-F238E27FC236}">
                <a16:creationId xmlns:a16="http://schemas.microsoft.com/office/drawing/2014/main" id="{9BF01074-D8C0-E742-89AA-42A95ACFA3F1}"/>
              </a:ext>
            </a:extLst>
          </xdr:cNvPr>
          <xdr:cNvSpPr/>
        </xdr:nvSpPr>
        <xdr:spPr>
          <a:xfrm>
            <a:off x="3479864" y="5046017"/>
            <a:ext cx="7463725" cy="1683494"/>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9" name="Rectangle: Diagonal Corners Rounded 18">
            <a:extLst>
              <a:ext uri="{FF2B5EF4-FFF2-40B4-BE49-F238E27FC236}">
                <a16:creationId xmlns:a16="http://schemas.microsoft.com/office/drawing/2014/main" id="{842A4465-61CB-447D-A5F5-8FACAB64E3C2}"/>
              </a:ext>
            </a:extLst>
          </xdr:cNvPr>
          <xdr:cNvSpPr/>
        </xdr:nvSpPr>
        <xdr:spPr>
          <a:xfrm>
            <a:off x="3680244" y="5368874"/>
            <a:ext cx="3288777" cy="1142374"/>
          </a:xfrm>
          <a:prstGeom prst="roundRect">
            <a:avLst/>
          </a:prstGeom>
          <a:solidFill>
            <a:srgbClr val="EBD5F0"/>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9D28B1"/>
                </a:solidFill>
                <a:latin typeface="Arial" panose="020B0604020202020204" pitchFamily="34" charset="0"/>
                <a:cs typeface="Arial" panose="020B0604020202020204" pitchFamily="34" charset="0"/>
              </a:rPr>
              <a:t>5. Overall</a:t>
            </a:r>
            <a:r>
              <a:rPr lang="en-AU" sz="1600" b="1" baseline="0">
                <a:solidFill>
                  <a:srgbClr val="9D28B1"/>
                </a:solidFill>
                <a:latin typeface="Arial" panose="020B0604020202020204" pitchFamily="34" charset="0"/>
                <a:cs typeface="Arial" panose="020B0604020202020204" pitchFamily="34" charset="0"/>
              </a:rPr>
              <a:t> resilience</a:t>
            </a:r>
          </a:p>
          <a:p>
            <a:pPr algn="ctr"/>
            <a:endParaRPr lang="en-AU" sz="1000" b="1" baseline="0">
              <a:solidFill>
                <a:srgbClr val="9D28B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Consider the</a:t>
            </a:r>
            <a:r>
              <a:rPr lang="en-AU" sz="1100" i="1" baseline="0">
                <a:solidFill>
                  <a:schemeClr val="tx1"/>
                </a:solidFill>
                <a:latin typeface="Arial" panose="020B0604020202020204" pitchFamily="34" charset="0"/>
                <a:cs typeface="Arial" panose="020B0604020202020204" pitchFamily="34" charset="0"/>
              </a:rPr>
              <a:t> overall resilience of the sanitation technology</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9D28B1"/>
              </a:solidFill>
              <a:latin typeface="Arial" panose="020B0604020202020204" pitchFamily="34" charset="0"/>
              <a:cs typeface="Arial" panose="020B0604020202020204" pitchFamily="34" charset="0"/>
            </a:endParaRPr>
          </a:p>
        </xdr:txBody>
      </xdr:sp>
      <xdr:sp macro="" textlink="">
        <xdr:nvSpPr>
          <xdr:cNvPr id="14" name="Rectangle: Diagonal Corners Rounded 13">
            <a:extLst>
              <a:ext uri="{FF2B5EF4-FFF2-40B4-BE49-F238E27FC236}">
                <a16:creationId xmlns:a16="http://schemas.microsoft.com/office/drawing/2014/main" id="{80F9C262-318C-483C-8711-7C16DF366350}"/>
              </a:ext>
            </a:extLst>
          </xdr:cNvPr>
          <xdr:cNvSpPr/>
        </xdr:nvSpPr>
        <xdr:spPr>
          <a:xfrm>
            <a:off x="7132239" y="5359689"/>
            <a:ext cx="3561167" cy="1142374"/>
          </a:xfrm>
          <a:prstGeom prst="roundRect">
            <a:avLst/>
          </a:prstGeom>
          <a:solidFill>
            <a:srgbClr val="FBD2E0"/>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EB1D62"/>
                </a:solidFill>
                <a:latin typeface="Arial" panose="020B0604020202020204" pitchFamily="34" charset="0"/>
                <a:cs typeface="Arial" panose="020B0604020202020204" pitchFamily="34" charset="0"/>
              </a:rPr>
              <a:t>Summary reports</a:t>
            </a:r>
          </a:p>
          <a:p>
            <a:pPr algn="ctr"/>
            <a:endParaRPr lang="en-AU" sz="1000" b="1">
              <a:solidFill>
                <a:srgbClr val="EB1D62"/>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The last four tabs</a:t>
            </a:r>
            <a:r>
              <a:rPr lang="en-AU" sz="1100" i="1" baseline="0">
                <a:solidFill>
                  <a:schemeClr val="tx1"/>
                </a:solidFill>
                <a:latin typeface="Arial" panose="020B0604020202020204" pitchFamily="34" charset="0"/>
                <a:cs typeface="Arial" panose="020B0604020202020204" pitchFamily="34" charset="0"/>
              </a:rPr>
              <a:t> summarise: (i) the resilience scores, (ii) impacts of hazards, (iii) design strengths, and (iv) design improvements </a:t>
            </a:r>
            <a:endParaRPr lang="en-AU" sz="1100" i="1">
              <a:solidFill>
                <a:schemeClr val="tx1"/>
              </a:solidFill>
              <a:latin typeface="Arial" panose="020B0604020202020204" pitchFamily="34" charset="0"/>
              <a:cs typeface="Arial" panose="020B0604020202020204" pitchFamily="34" charset="0"/>
            </a:endParaRPr>
          </a:p>
        </xdr:txBody>
      </xdr:sp>
      <xdr:sp macro="" textlink="">
        <xdr:nvSpPr>
          <xdr:cNvPr id="38" name="Rectangle 37">
            <a:extLst>
              <a:ext uri="{FF2B5EF4-FFF2-40B4-BE49-F238E27FC236}">
                <a16:creationId xmlns:a16="http://schemas.microsoft.com/office/drawing/2014/main" id="{FC046893-9D83-432F-82DA-0D78139DE0FA}"/>
              </a:ext>
            </a:extLst>
          </xdr:cNvPr>
          <xdr:cNvSpPr/>
        </xdr:nvSpPr>
        <xdr:spPr>
          <a:xfrm>
            <a:off x="319912" y="2833200"/>
            <a:ext cx="13774303" cy="1683494"/>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8" name="Rectangle: Diagonal Corners Rounded 17">
            <a:extLst>
              <a:ext uri="{FF2B5EF4-FFF2-40B4-BE49-F238E27FC236}">
                <a16:creationId xmlns:a16="http://schemas.microsoft.com/office/drawing/2014/main" id="{F07CE558-AA60-4DC1-82A5-23B0ABE66EC6}"/>
              </a:ext>
            </a:extLst>
          </xdr:cNvPr>
          <xdr:cNvSpPr/>
        </xdr:nvSpPr>
        <xdr:spPr>
          <a:xfrm>
            <a:off x="430974" y="3125774"/>
            <a:ext cx="3223374" cy="1084731"/>
          </a:xfrm>
          <a:prstGeom prst="roundRect">
            <a:avLst/>
          </a:prstGeom>
          <a:solidFill>
            <a:srgbClr val="CDE9E6"/>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009788"/>
                </a:solidFill>
                <a:latin typeface="Arial" panose="020B0604020202020204" pitchFamily="34" charset="0"/>
                <a:cs typeface="Arial" panose="020B0604020202020204" pitchFamily="34" charset="0"/>
              </a:rPr>
              <a:t>1. Scoping</a:t>
            </a:r>
          </a:p>
          <a:p>
            <a:pPr marL="0" marR="0" lvl="0" indent="0" algn="ctr" defTabSz="914400" eaLnBrk="1" fontAlgn="auto" latinLnBrk="0" hangingPunct="1">
              <a:lnSpc>
                <a:spcPct val="100000"/>
              </a:lnSpc>
              <a:spcBef>
                <a:spcPts val="0"/>
              </a:spcBef>
              <a:spcAft>
                <a:spcPts val="0"/>
              </a:spcAft>
              <a:buClrTx/>
              <a:buSzTx/>
              <a:buFontTx/>
              <a:buNone/>
              <a:tabLst/>
              <a:defRPr/>
            </a:pPr>
            <a:endParaRPr lang="en-AU" sz="1100" i="1">
              <a:solidFill>
                <a:schemeClr val="tx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baseline="0">
                <a:solidFill>
                  <a:schemeClr val="tx1"/>
                </a:solidFill>
                <a:latin typeface="Arial" panose="020B0604020202020204" pitchFamily="34" charset="0"/>
                <a:cs typeface="Arial" panose="020B0604020202020204" pitchFamily="34" charset="0"/>
              </a:rPr>
              <a:t>Define what parts of the sanitation technology are to be included in the assessment.</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009788"/>
              </a:solidFill>
              <a:latin typeface="Arial" panose="020B0604020202020204" pitchFamily="34" charset="0"/>
              <a:cs typeface="Arial" panose="020B0604020202020204" pitchFamily="34" charset="0"/>
            </a:endParaRPr>
          </a:p>
        </xdr:txBody>
      </xdr:sp>
      <xdr:sp macro="" textlink="">
        <xdr:nvSpPr>
          <xdr:cNvPr id="17" name="Rectangle: Diagonal Corners Rounded 16">
            <a:extLst>
              <a:ext uri="{FF2B5EF4-FFF2-40B4-BE49-F238E27FC236}">
                <a16:creationId xmlns:a16="http://schemas.microsoft.com/office/drawing/2014/main" id="{2490A227-A0AD-4F30-A124-9373A064F049}"/>
              </a:ext>
            </a:extLst>
          </xdr:cNvPr>
          <xdr:cNvSpPr/>
        </xdr:nvSpPr>
        <xdr:spPr>
          <a:xfrm>
            <a:off x="3775984" y="3125774"/>
            <a:ext cx="3296355" cy="1088472"/>
          </a:xfrm>
          <a:prstGeom prst="roundRect">
            <a:avLst/>
          </a:prstGeom>
          <a:solidFill>
            <a:srgbClr val="D6E7EB"/>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32869C"/>
                </a:solidFill>
                <a:latin typeface="Arial" panose="020B0604020202020204" pitchFamily="34" charset="0"/>
                <a:cs typeface="Arial" panose="020B0604020202020204" pitchFamily="34" charset="0"/>
              </a:rPr>
              <a:t>2. Hazardous</a:t>
            </a:r>
            <a:r>
              <a:rPr lang="en-AU" sz="1600" b="1" baseline="0">
                <a:solidFill>
                  <a:srgbClr val="32869C"/>
                </a:solidFill>
                <a:latin typeface="Arial" panose="020B0604020202020204" pitchFamily="34" charset="0"/>
                <a:cs typeface="Arial" panose="020B0604020202020204" pitchFamily="34" charset="0"/>
              </a:rPr>
              <a:t> events &amp; trends</a:t>
            </a:r>
          </a:p>
          <a:p>
            <a:pPr algn="ctr"/>
            <a:endParaRPr lang="en-AU" sz="1100" b="1">
              <a:solidFill>
                <a:srgbClr val="32869C"/>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Indicate</a:t>
            </a:r>
            <a:r>
              <a:rPr lang="en-AU" sz="1100" i="1" baseline="0">
                <a:solidFill>
                  <a:schemeClr val="tx1"/>
                </a:solidFill>
                <a:latin typeface="Arial" panose="020B0604020202020204" pitchFamily="34" charset="0"/>
                <a:cs typeface="Arial" panose="020B0604020202020204" pitchFamily="34" charset="0"/>
              </a:rPr>
              <a:t> which climate related hazardous events or trends are relevant to your assessment.</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32869C"/>
              </a:solidFill>
              <a:latin typeface="Arial" panose="020B0604020202020204" pitchFamily="34" charset="0"/>
              <a:cs typeface="Arial" panose="020B0604020202020204" pitchFamily="34" charset="0"/>
            </a:endParaRPr>
          </a:p>
        </xdr:txBody>
      </xdr:sp>
      <xdr:sp macro="" textlink="">
        <xdr:nvSpPr>
          <xdr:cNvPr id="15" name="Rectangle: Diagonal Corners Rounded 14">
            <a:extLst>
              <a:ext uri="{FF2B5EF4-FFF2-40B4-BE49-F238E27FC236}">
                <a16:creationId xmlns:a16="http://schemas.microsoft.com/office/drawing/2014/main" id="{58AA5C7B-6FA9-4F1D-80DF-84D9BA83586C}"/>
              </a:ext>
            </a:extLst>
          </xdr:cNvPr>
          <xdr:cNvSpPr/>
        </xdr:nvSpPr>
        <xdr:spPr>
          <a:xfrm>
            <a:off x="10589094" y="3114169"/>
            <a:ext cx="3380049" cy="1084731"/>
          </a:xfrm>
          <a:prstGeom prst="roundRect">
            <a:avLst/>
          </a:prstGeom>
          <a:solidFill>
            <a:schemeClr val="bg2">
              <a:lumMod val="20000"/>
              <a:lumOff val="80000"/>
            </a:schemeClr>
          </a:solidFill>
          <a:ln>
            <a:solidFill>
              <a:schemeClr val="bg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chemeClr val="bg2"/>
                </a:solidFill>
                <a:latin typeface="Arial" panose="020B0604020202020204" pitchFamily="34" charset="0"/>
                <a:cs typeface="Arial" panose="020B0604020202020204" pitchFamily="34" charset="0"/>
              </a:rPr>
              <a:t>4. Design features</a:t>
            </a:r>
          </a:p>
          <a:p>
            <a:pPr algn="ctr"/>
            <a:endParaRPr lang="en-AU" sz="1100" i="1" baseline="0">
              <a:solidFill>
                <a:schemeClr val="tx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baseline="0">
                <a:solidFill>
                  <a:schemeClr val="tx1"/>
                </a:solidFill>
                <a:latin typeface="Arial" panose="020B0604020202020204" pitchFamily="34" charset="0"/>
                <a:cs typeface="Arial" panose="020B0604020202020204" pitchFamily="34" charset="0"/>
              </a:rPr>
              <a:t>Assess the extent to which the sanitation technology incorporates resilient design features</a:t>
            </a:r>
            <a:endParaRPr lang="en-AU" sz="1100" i="1">
              <a:solidFill>
                <a:schemeClr val="tx1"/>
              </a:solidFill>
              <a:latin typeface="Arial" panose="020B0604020202020204" pitchFamily="34" charset="0"/>
              <a:cs typeface="Arial" panose="020B0604020202020204" pitchFamily="34" charset="0"/>
            </a:endParaRPr>
          </a:p>
        </xdr:txBody>
      </xdr:sp>
      <xdr:sp macro="" textlink="">
        <xdr:nvSpPr>
          <xdr:cNvPr id="6" name="Down Arrow 5">
            <a:extLst>
              <a:ext uri="{FF2B5EF4-FFF2-40B4-BE49-F238E27FC236}">
                <a16:creationId xmlns:a16="http://schemas.microsoft.com/office/drawing/2014/main" id="{50722D30-F2C8-E3E2-29EE-A8091B996825}"/>
              </a:ext>
            </a:extLst>
          </xdr:cNvPr>
          <xdr:cNvSpPr/>
        </xdr:nvSpPr>
        <xdr:spPr>
          <a:xfrm>
            <a:off x="6723481" y="4368046"/>
            <a:ext cx="778387" cy="829034"/>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solidFill>
                <a:sysClr val="windowText" lastClr="000000"/>
              </a:solidFill>
            </a:endParaRPr>
          </a:p>
        </xdr:txBody>
      </xdr:sp>
    </xdr:grpSp>
    <xdr:clientData/>
  </xdr:twoCellAnchor>
  <xdr:twoCellAnchor>
    <xdr:from>
      <xdr:col>1</xdr:col>
      <xdr:colOff>163871</xdr:colOff>
      <xdr:row>32</xdr:row>
      <xdr:rowOff>74758</xdr:rowOff>
    </xdr:from>
    <xdr:to>
      <xdr:col>8</xdr:col>
      <xdr:colOff>624758</xdr:colOff>
      <xdr:row>40</xdr:row>
      <xdr:rowOff>44824</xdr:rowOff>
    </xdr:to>
    <xdr:sp macro="" textlink="">
      <xdr:nvSpPr>
        <xdr:cNvPr id="34" name="TextBox 33">
          <a:extLst>
            <a:ext uri="{FF2B5EF4-FFF2-40B4-BE49-F238E27FC236}">
              <a16:creationId xmlns:a16="http://schemas.microsoft.com/office/drawing/2014/main" id="{3A024722-5122-7472-2AD7-CC5005E76AFF}"/>
            </a:ext>
          </a:extLst>
        </xdr:cNvPr>
        <xdr:cNvSpPr txBox="1"/>
      </xdr:nvSpPr>
      <xdr:spPr>
        <a:xfrm>
          <a:off x="387989" y="7022405"/>
          <a:ext cx="4831181" cy="1404419"/>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eaLnBrk="1" fontAlgn="auto" latinLnBrk="0" hangingPunct="1"/>
          <a:endParaRPr lang="en-AU" sz="1200" b="1" i="0">
            <a:solidFill>
              <a:schemeClr val="tx1"/>
            </a:solidFill>
            <a:effectLst/>
            <a:latin typeface="Arial" panose="020B0604020202020204" pitchFamily="34" charset="0"/>
            <a:ea typeface="+mn-ea"/>
            <a:cs typeface="Arial" panose="020B0604020202020204" pitchFamily="34" charset="0"/>
          </a:endParaRPr>
        </a:p>
        <a:p>
          <a:pPr algn="l" eaLnBrk="1" fontAlgn="auto" latinLnBrk="0" hangingPunct="1"/>
          <a:r>
            <a:rPr lang="en-AU" sz="1200" b="1" i="0">
              <a:solidFill>
                <a:schemeClr val="tx1"/>
              </a:solidFill>
              <a:effectLst/>
              <a:latin typeface="Arial" panose="020B0604020202020204" pitchFamily="34" charset="0"/>
              <a:ea typeface="+mn-ea"/>
              <a:cs typeface="Arial" panose="020B0604020202020204" pitchFamily="34" charset="0"/>
            </a:rPr>
            <a:t>What is this assessment</a:t>
          </a:r>
          <a:r>
            <a:rPr lang="en-AU" sz="1200" b="1" i="0" baseline="0">
              <a:solidFill>
                <a:schemeClr val="tx1"/>
              </a:solidFill>
              <a:effectLst/>
              <a:latin typeface="Arial" panose="020B0604020202020204" pitchFamily="34" charset="0"/>
              <a:ea typeface="+mn-ea"/>
              <a:cs typeface="Arial" panose="020B0604020202020204" pitchFamily="34" charset="0"/>
            </a:rPr>
            <a:t>? </a:t>
          </a:r>
          <a:r>
            <a:rPr lang="en-AU" sz="1200" b="0" i="0" baseline="0">
              <a:solidFill>
                <a:schemeClr val="tx1"/>
              </a:solidFill>
              <a:effectLst/>
              <a:latin typeface="Arial" panose="020B0604020202020204" pitchFamily="34" charset="0"/>
              <a:ea typeface="+mn-ea"/>
              <a:cs typeface="Arial" panose="020B0604020202020204" pitchFamily="34" charset="0"/>
            </a:rPr>
            <a:t>ClimateFIRST</a:t>
          </a:r>
          <a:r>
            <a:rPr lang="en-AU" sz="1200" b="0" i="0">
              <a:solidFill>
                <a:schemeClr val="tx1"/>
              </a:solidFill>
              <a:effectLst/>
              <a:latin typeface="Arial" panose="020B0604020202020204" pitchFamily="34" charset="0"/>
              <a:ea typeface="+mn-ea"/>
              <a:cs typeface="Arial" panose="020B0604020202020204" pitchFamily="34" charset="0"/>
            </a:rPr>
            <a:t> is a process to consider how climate-related hazards can affect a sanitation technology</a:t>
          </a:r>
          <a:r>
            <a:rPr lang="en-AU" sz="1200" b="0" i="0" baseline="0">
              <a:solidFill>
                <a:schemeClr val="tx1"/>
              </a:solidFill>
              <a:effectLst/>
              <a:latin typeface="Arial" panose="020B0604020202020204" pitchFamily="34" charset="0"/>
              <a:ea typeface="+mn-ea"/>
              <a:cs typeface="Arial" panose="020B0604020202020204" pitchFamily="34" charset="0"/>
            </a:rPr>
            <a:t> and how the risks of these hazards can be reduced through technology design. It is intended for onsite and decentralised containment and treatment sanitation technologies.</a:t>
          </a:r>
          <a:endParaRPr lang="en-AU" sz="1200" b="0" i="0">
            <a:solidFill>
              <a:schemeClr val="tx1"/>
            </a:solidFill>
            <a:effectLst/>
            <a:latin typeface="Arial" panose="020B0604020202020204" pitchFamily="34" charset="0"/>
            <a:ea typeface="+mn-ea"/>
            <a:cs typeface="Arial" panose="020B0604020202020204" pitchFamily="34" charset="0"/>
          </a:endParaRPr>
        </a:p>
      </xdr:txBody>
    </xdr:sp>
    <xdr:clientData/>
  </xdr:twoCellAnchor>
  <xdr:twoCellAnchor>
    <xdr:from>
      <xdr:col>9</xdr:col>
      <xdr:colOff>87056</xdr:colOff>
      <xdr:row>32</xdr:row>
      <xdr:rowOff>74758</xdr:rowOff>
    </xdr:from>
    <xdr:to>
      <xdr:col>17</xdr:col>
      <xdr:colOff>46089</xdr:colOff>
      <xdr:row>40</xdr:row>
      <xdr:rowOff>33618</xdr:rowOff>
    </xdr:to>
    <xdr:sp macro="" textlink="">
      <xdr:nvSpPr>
        <xdr:cNvPr id="9" name="TextBox 8">
          <a:extLst>
            <a:ext uri="{FF2B5EF4-FFF2-40B4-BE49-F238E27FC236}">
              <a16:creationId xmlns:a16="http://schemas.microsoft.com/office/drawing/2014/main" id="{3A1F60D6-9BE1-124D-91FD-96CA004973DA}"/>
            </a:ext>
          </a:extLst>
        </xdr:cNvPr>
        <xdr:cNvSpPr txBox="1"/>
      </xdr:nvSpPr>
      <xdr:spPr>
        <a:xfrm>
          <a:off x="5353821" y="7022405"/>
          <a:ext cx="5337856" cy="1393213"/>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lang="en-AU" sz="1200" b="1" i="0">
            <a:solidFill>
              <a:schemeClr val="tx1"/>
            </a:solidFill>
            <a:effectLst/>
            <a:latin typeface="Arial" panose="020B0604020202020204" pitchFamily="34" charset="0"/>
            <a:ea typeface="+mn-ea"/>
            <a:cs typeface="Arial" panose="020B0604020202020204" pitchFamily="34" charset="0"/>
          </a:endParaRPr>
        </a:p>
        <a:p>
          <a:pPr algn="l"/>
          <a:r>
            <a:rPr lang="en-AU" sz="1200" b="1" i="0">
              <a:solidFill>
                <a:schemeClr val="tx1"/>
              </a:solidFill>
              <a:effectLst/>
              <a:latin typeface="Arial" panose="020B0604020202020204" pitchFamily="34" charset="0"/>
              <a:ea typeface="+mn-ea"/>
              <a:cs typeface="Arial" panose="020B0604020202020204" pitchFamily="34" charset="0"/>
            </a:rPr>
            <a:t>Why do</a:t>
          </a:r>
          <a:r>
            <a:rPr lang="en-AU" sz="1200" b="1" i="0" baseline="0">
              <a:solidFill>
                <a:schemeClr val="tx1"/>
              </a:solidFill>
              <a:effectLst/>
              <a:latin typeface="Arial" panose="020B0604020202020204" pitchFamily="34" charset="0"/>
              <a:ea typeface="+mn-ea"/>
              <a:cs typeface="Arial" panose="020B0604020202020204" pitchFamily="34" charset="0"/>
            </a:rPr>
            <a:t> this assessment? </a:t>
          </a:r>
          <a:r>
            <a:rPr lang="en-AU" sz="1200" b="0" i="0" baseline="0">
              <a:solidFill>
                <a:schemeClr val="tx1"/>
              </a:solidFill>
              <a:effectLst/>
              <a:latin typeface="Arial" panose="020B0604020202020204" pitchFamily="34" charset="0"/>
              <a:ea typeface="+mn-ea"/>
              <a:cs typeface="Arial" panose="020B0604020202020204" pitchFamily="34" charset="0"/>
            </a:rPr>
            <a:t>This assessment aids in identifying climate-related hazards that should be accounted for in sanitation technology design, highlighting strengths in the current sanitation technology design, inspiring ideas for design improvements, and facilitating group discussion on the overall climate resilience of a sanitation technology.</a:t>
          </a:r>
          <a:endParaRPr lang="en-AU" sz="1200" b="1" i="0" baseline="0">
            <a:solidFill>
              <a:schemeClr val="tx1"/>
            </a:solidFill>
            <a:effectLst/>
            <a:latin typeface="Arial" panose="020B0604020202020204" pitchFamily="34" charset="0"/>
            <a:ea typeface="+mn-ea"/>
            <a:cs typeface="Arial" panose="020B0604020202020204" pitchFamily="34" charset="0"/>
          </a:endParaRPr>
        </a:p>
      </xdr:txBody>
    </xdr:sp>
    <xdr:clientData/>
  </xdr:twoCellAnchor>
  <xdr:twoCellAnchor>
    <xdr:from>
      <xdr:col>17</xdr:col>
      <xdr:colOff>184355</xdr:colOff>
      <xdr:row>32</xdr:row>
      <xdr:rowOff>74758</xdr:rowOff>
    </xdr:from>
    <xdr:to>
      <xdr:col>22</xdr:col>
      <xdr:colOff>0</xdr:colOff>
      <xdr:row>40</xdr:row>
      <xdr:rowOff>33618</xdr:rowOff>
    </xdr:to>
    <xdr:sp macro="" textlink="">
      <xdr:nvSpPr>
        <xdr:cNvPr id="10" name="TextBox 9">
          <a:extLst>
            <a:ext uri="{FF2B5EF4-FFF2-40B4-BE49-F238E27FC236}">
              <a16:creationId xmlns:a16="http://schemas.microsoft.com/office/drawing/2014/main" id="{A16179CE-397B-1D48-9F03-AB558E7DA2FC}"/>
            </a:ext>
          </a:extLst>
        </xdr:cNvPr>
        <xdr:cNvSpPr txBox="1"/>
      </xdr:nvSpPr>
      <xdr:spPr>
        <a:xfrm>
          <a:off x="10829943" y="7022405"/>
          <a:ext cx="3177410" cy="1393213"/>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eaLnBrk="1" fontAlgn="auto" latinLnBrk="0" hangingPunct="1"/>
          <a:r>
            <a:rPr lang="en-AU" sz="1200" b="1" i="0" u="none">
              <a:solidFill>
                <a:schemeClr val="tx1"/>
              </a:solidFill>
              <a:effectLst/>
              <a:latin typeface="Arial" panose="020B0604020202020204" pitchFamily="34" charset="0"/>
              <a:ea typeface="+mn-ea"/>
              <a:cs typeface="Arial" panose="020B0604020202020204" pitchFamily="34" charset="0"/>
            </a:rPr>
            <a:t>Who is this</a:t>
          </a:r>
          <a:r>
            <a:rPr lang="en-AU" sz="1200" b="1" i="0" u="none" baseline="0">
              <a:solidFill>
                <a:schemeClr val="tx1"/>
              </a:solidFill>
              <a:effectLst/>
              <a:latin typeface="Arial" panose="020B0604020202020204" pitchFamily="34" charset="0"/>
              <a:ea typeface="+mn-ea"/>
              <a:cs typeface="Arial" panose="020B0604020202020204" pitchFamily="34" charset="0"/>
            </a:rPr>
            <a:t> framework for? </a:t>
          </a:r>
          <a:r>
            <a:rPr lang="en-AU" sz="1200" b="0" i="0">
              <a:solidFill>
                <a:schemeClr val="tx1"/>
              </a:solidFill>
              <a:effectLst/>
              <a:latin typeface="Arial" panose="020B0604020202020204" pitchFamily="34" charset="0"/>
              <a:ea typeface="+mn-ea"/>
              <a:cs typeface="Arial" panose="020B0604020202020204" pitchFamily="34" charset="0"/>
            </a:rPr>
            <a:t>The framework is relevant for sanitation</a:t>
          </a:r>
          <a:r>
            <a:rPr lang="en-AU" sz="1200" b="0" i="0" baseline="0">
              <a:solidFill>
                <a:schemeClr val="tx1"/>
              </a:solidFill>
              <a:effectLst/>
              <a:latin typeface="Arial" panose="020B0604020202020204" pitchFamily="34" charset="0"/>
              <a:ea typeface="+mn-ea"/>
              <a:cs typeface="Arial" panose="020B0604020202020204" pitchFamily="34" charset="0"/>
            </a:rPr>
            <a:t> technology</a:t>
          </a:r>
          <a:r>
            <a:rPr lang="en-AU" sz="1200" b="0" i="0">
              <a:solidFill>
                <a:schemeClr val="tx1"/>
              </a:solidFill>
              <a:effectLst/>
              <a:latin typeface="Arial" panose="020B0604020202020204" pitchFamily="34" charset="0"/>
              <a:ea typeface="+mn-ea"/>
              <a:cs typeface="Arial" panose="020B0604020202020204" pitchFamily="34" charset="0"/>
            </a:rPr>
            <a:t> designers, research and development personnel, commercial partners and implementation teams in low- and middle-income countries.</a:t>
          </a:r>
        </a:p>
        <a:p>
          <a:pPr algn="l"/>
          <a:endParaRPr lang="en-AU" sz="1050">
            <a:solidFill>
              <a:schemeClr val="tx1"/>
            </a:solidFill>
          </a:endParaRPr>
        </a:p>
      </xdr:txBody>
    </xdr:sp>
    <xdr:clientData/>
  </xdr:twoCellAnchor>
  <xdr:twoCellAnchor>
    <xdr:from>
      <xdr:col>11</xdr:col>
      <xdr:colOff>581850</xdr:colOff>
      <xdr:row>11</xdr:row>
      <xdr:rowOff>166457</xdr:rowOff>
    </xdr:from>
    <xdr:to>
      <xdr:col>16</xdr:col>
      <xdr:colOff>428624</xdr:colOff>
      <xdr:row>16</xdr:row>
      <xdr:rowOff>112675</xdr:rowOff>
    </xdr:to>
    <xdr:sp macro="" textlink="">
      <xdr:nvSpPr>
        <xdr:cNvPr id="20" name="Rectangle: Diagonal Corners Rounded 15">
          <a:extLst>
            <a:ext uri="{FF2B5EF4-FFF2-40B4-BE49-F238E27FC236}">
              <a16:creationId xmlns:a16="http://schemas.microsoft.com/office/drawing/2014/main" id="{28E65C89-F2C8-4029-829E-4323475E9A02}"/>
            </a:ext>
          </a:extLst>
        </xdr:cNvPr>
        <xdr:cNvSpPr/>
      </xdr:nvSpPr>
      <xdr:spPr>
        <a:xfrm>
          <a:off x="7237444" y="3083488"/>
          <a:ext cx="3240055" cy="1113031"/>
        </a:xfrm>
        <a:prstGeom prst="roundRect">
          <a:avLst/>
        </a:prstGeom>
        <a:solidFill>
          <a:schemeClr val="accent3">
            <a:lumMod val="20000"/>
            <a:lumOff val="80000"/>
          </a:schemeClr>
        </a:solidFill>
        <a:ln>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chemeClr val="accent3"/>
              </a:solidFill>
              <a:latin typeface="Arial" panose="020B0604020202020204" pitchFamily="34" charset="0"/>
              <a:cs typeface="Arial" panose="020B0604020202020204" pitchFamily="34" charset="0"/>
            </a:rPr>
            <a:t>3. Hazards</a:t>
          </a:r>
        </a:p>
        <a:p>
          <a:pPr algn="ctr"/>
          <a:endParaRPr lang="en-AU" sz="1100" b="1">
            <a:solidFill>
              <a:srgbClr val="3F50B5"/>
            </a:solidFill>
            <a:latin typeface="Arial" panose="020B0604020202020204" pitchFamily="34" charset="0"/>
            <a:cs typeface="Arial" panose="020B0604020202020204" pitchFamily="34" charset="0"/>
          </a:endParaRPr>
        </a:p>
        <a:p>
          <a:pPr algn="ctr"/>
          <a:r>
            <a:rPr lang="en-AU" sz="1100" i="1" baseline="0">
              <a:solidFill>
                <a:schemeClr val="tx1"/>
              </a:solidFill>
              <a:latin typeface="Arial" panose="020B0604020202020204" pitchFamily="34" charset="0"/>
              <a:ea typeface="+mn-ea"/>
              <a:cs typeface="Arial" panose="020B0604020202020204" pitchFamily="34" charset="0"/>
            </a:rPr>
            <a:t>Assess the level of impact that specific hazards are likely to have on the sanitation technology</a:t>
          </a:r>
        </a:p>
      </xdr:txBody>
    </xdr:sp>
    <xdr:clientData/>
  </xdr:twoCellAnchor>
</xdr:wsDr>
</file>

<file path=xl/persons/person.xml><?xml version="1.0" encoding="utf-8"?>
<personList xmlns="http://schemas.microsoft.com/office/spreadsheetml/2018/threadedcomments" xmlns:x="http://schemas.openxmlformats.org/spreadsheetml/2006/main">
  <person displayName="Jess MacArthur" id="{938CA3B6-886D-2247-9FF4-898623D801A3}" userId="64841b6bd82addab" providerId="Windows Live"/>
</personList>
</file>

<file path=xl/theme/theme1.xml><?xml version="1.0" encoding="utf-8"?>
<a:theme xmlns:a="http://schemas.openxmlformats.org/drawingml/2006/main" name="Office Theme">
  <a:themeElements>
    <a:clrScheme name="UTS-GATES">
      <a:dk1>
        <a:srgbClr val="000000"/>
      </a:dk1>
      <a:lt1>
        <a:srgbClr val="FFFFFF"/>
      </a:lt1>
      <a:dk2>
        <a:srgbClr val="323232"/>
      </a:dk2>
      <a:lt2>
        <a:srgbClr val="3F50B4"/>
      </a:lt2>
      <a:accent1>
        <a:srgbClr val="009787"/>
      </a:accent1>
      <a:accent2>
        <a:srgbClr val="31869B"/>
      </a:accent2>
      <a:accent3>
        <a:srgbClr val="2295F2"/>
      </a:accent3>
      <a:accent4>
        <a:srgbClr val="9C2EB1"/>
      </a:accent4>
      <a:accent5>
        <a:srgbClr val="EB2162"/>
      </a:accent5>
      <a:accent6>
        <a:srgbClr val="FE9700"/>
      </a:accent6>
      <a:hlink>
        <a:srgbClr val="00B7E0"/>
      </a:hlink>
      <a:folHlink>
        <a:srgbClr val="00B7E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8" dT="2023-01-31T08:41:55.61" personId="{938CA3B6-886D-2247-9FF4-898623D801A3}" id="{913E4BF8-8871-464B-A587-473A20B5B1BF}">
    <text>Hide column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4">
    <tabColor theme="3"/>
  </sheetPr>
  <dimension ref="A1:W47"/>
  <sheetViews>
    <sheetView showGridLines="0" showRowColHeaders="0" tabSelected="1" zoomScale="70" zoomScaleNormal="70" workbookViewId="0"/>
  </sheetViews>
  <sheetFormatPr baseColWidth="10" defaultColWidth="0" defaultRowHeight="14" zeroHeight="1"/>
  <cols>
    <col min="1" max="1" width="2.6640625" customWidth="1"/>
    <col min="2" max="2" width="3.5" customWidth="1"/>
    <col min="3" max="22" width="8.83203125" customWidth="1"/>
    <col min="23" max="23" width="4.6640625" customWidth="1"/>
    <col min="24" max="16384" width="10.83203125" hidden="1"/>
  </cols>
  <sheetData>
    <row r="1" spans="3:9">
      <c r="C1" t="s">
        <v>249</v>
      </c>
    </row>
    <row r="2" spans="3:9"/>
    <row r="3" spans="3:9"/>
    <row r="4" spans="3:9"/>
    <row r="5" spans="3:9" ht="23">
      <c r="I5" s="7"/>
    </row>
    <row r="6" spans="3:9"/>
    <row r="7" spans="3:9"/>
    <row r="8" spans="3:9"/>
    <row r="9" spans="3:9"/>
    <row r="10" spans="3:9"/>
    <row r="11" spans="3:9"/>
    <row r="12" spans="3:9"/>
    <row r="13" spans="3:9">
      <c r="F13" s="22"/>
    </row>
    <row r="14" spans="3:9">
      <c r="F14" s="23"/>
    </row>
    <row r="15" spans="3:9">
      <c r="F15" s="24"/>
    </row>
    <row r="16" spans="3:9" ht="35">
      <c r="C16" s="30"/>
    </row>
    <row r="17"/>
    <row r="18"/>
    <row r="19"/>
    <row r="20"/>
    <row r="21"/>
    <row r="22"/>
    <row r="23"/>
    <row r="24"/>
    <row r="25"/>
    <row r="26"/>
    <row r="27"/>
    <row r="28"/>
    <row r="29"/>
    <row r="30"/>
    <row r="31"/>
    <row r="32"/>
    <row r="33" spans="3:3"/>
    <row r="34" spans="3:3"/>
    <row r="35" spans="3:3"/>
    <row r="36" spans="3:3"/>
    <row r="37" spans="3:3"/>
    <row r="38" spans="3:3"/>
    <row r="39" spans="3:3"/>
    <row r="40" spans="3:3"/>
    <row r="41" spans="3:3"/>
    <row r="47" spans="3:3" ht="17" hidden="1">
      <c r="C47" s="196"/>
    </row>
  </sheetData>
  <customSheetViews>
    <customSheetView guid="{2AB498D9-D32A-4EB2-B4F2-37A196616A87}" topLeftCell="A10">
      <selection activeCell="H16" sqref="H16"/>
      <pageMargins left="0.7" right="0.7" top="0.75" bottom="0.75" header="0.3" footer="0.3"/>
    </customSheetView>
  </customSheetView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E1198-439E-4533-B6AF-924A57E30BFE}">
  <sheetPr codeName="Sheet7">
    <tabColor theme="8" tint="0.79998168889431442"/>
  </sheetPr>
  <dimension ref="A1:L46"/>
  <sheetViews>
    <sheetView showGridLines="0" showRowColHeaders="0" zoomScale="70" zoomScaleNormal="70" workbookViewId="0"/>
  </sheetViews>
  <sheetFormatPr baseColWidth="10" defaultColWidth="0" defaultRowHeight="14" zeroHeight="1"/>
  <cols>
    <col min="1" max="2" width="3.33203125" style="259" customWidth="1"/>
    <col min="3" max="3" width="27.1640625" customWidth="1"/>
    <col min="4" max="5" width="47.1640625" customWidth="1"/>
    <col min="6" max="6" width="90.6640625" customWidth="1"/>
    <col min="7" max="7" width="3.1640625" style="259" customWidth="1"/>
    <col min="8" max="8" width="3.33203125" style="259" customWidth="1"/>
    <col min="9" max="9" width="8.6640625" hidden="1" customWidth="1"/>
    <col min="10" max="12" width="0" hidden="1" customWidth="1"/>
    <col min="13" max="16384" width="8.6640625" hidden="1"/>
  </cols>
  <sheetData>
    <row r="1" spans="2:7" s="259" customFormat="1" ht="15" thickBot="1"/>
    <row r="2" spans="2:7" s="259" customFormat="1">
      <c r="B2" s="274"/>
      <c r="C2" s="275"/>
      <c r="D2" s="276"/>
      <c r="E2" s="276"/>
      <c r="F2" s="275"/>
      <c r="G2" s="269"/>
    </row>
    <row r="3" spans="2:7">
      <c r="B3" s="277"/>
      <c r="C3" s="206"/>
      <c r="D3" s="207"/>
      <c r="E3" s="207"/>
      <c r="F3" s="206"/>
      <c r="G3" s="270"/>
    </row>
    <row r="4" spans="2:7" ht="14" customHeight="1">
      <c r="B4" s="277"/>
      <c r="C4" s="385" t="s">
        <v>209</v>
      </c>
      <c r="D4" s="385"/>
      <c r="E4" s="385"/>
      <c r="F4" s="385"/>
      <c r="G4" s="270"/>
    </row>
    <row r="5" spans="2:7" ht="14" customHeight="1">
      <c r="B5" s="277"/>
      <c r="C5" s="385"/>
      <c r="D5" s="385"/>
      <c r="E5" s="385"/>
      <c r="F5" s="385"/>
      <c r="G5" s="270"/>
    </row>
    <row r="6" spans="2:7" ht="14" customHeight="1">
      <c r="B6" s="277"/>
      <c r="C6" s="385"/>
      <c r="D6" s="385"/>
      <c r="E6" s="385"/>
      <c r="F6" s="385"/>
      <c r="G6" s="270"/>
    </row>
    <row r="7" spans="2:7" ht="14" customHeight="1">
      <c r="B7" s="277"/>
      <c r="C7" s="385"/>
      <c r="D7" s="385"/>
      <c r="E7" s="385"/>
      <c r="F7" s="385"/>
      <c r="G7" s="270"/>
    </row>
    <row r="8" spans="2:7" ht="14" customHeight="1">
      <c r="B8" s="277"/>
      <c r="C8" s="385"/>
      <c r="D8" s="385"/>
      <c r="E8" s="385"/>
      <c r="F8" s="385"/>
      <c r="G8" s="270"/>
    </row>
    <row r="9" spans="2:7" ht="14" customHeight="1">
      <c r="B9" s="277"/>
      <c r="C9" s="385"/>
      <c r="D9" s="385"/>
      <c r="E9" s="385"/>
      <c r="F9" s="385"/>
      <c r="G9" s="270"/>
    </row>
    <row r="10" spans="2:7" ht="14" customHeight="1">
      <c r="B10" s="277"/>
      <c r="C10" s="385"/>
      <c r="D10" s="385"/>
      <c r="E10" s="385"/>
      <c r="F10" s="385"/>
      <c r="G10" s="270"/>
    </row>
    <row r="11" spans="2:7" ht="14" customHeight="1">
      <c r="B11" s="277"/>
      <c r="C11" s="385"/>
      <c r="D11" s="385"/>
      <c r="E11" s="385"/>
      <c r="F11" s="385"/>
      <c r="G11" s="270"/>
    </row>
    <row r="12" spans="2:7" ht="14" customHeight="1">
      <c r="B12" s="277"/>
      <c r="C12" s="385"/>
      <c r="D12" s="385"/>
      <c r="E12" s="385"/>
      <c r="F12" s="385"/>
      <c r="G12" s="270"/>
    </row>
    <row r="13" spans="2:7" ht="14" customHeight="1">
      <c r="B13" s="277"/>
      <c r="C13" s="385"/>
      <c r="D13" s="385"/>
      <c r="E13" s="385"/>
      <c r="F13" s="385"/>
      <c r="G13" s="270"/>
    </row>
    <row r="14" spans="2:7" ht="14" customHeight="1">
      <c r="B14" s="277"/>
      <c r="C14" s="385"/>
      <c r="D14" s="385"/>
      <c r="E14" s="385"/>
      <c r="F14" s="385"/>
      <c r="G14" s="270"/>
    </row>
    <row r="15" spans="2:7">
      <c r="B15" s="277"/>
      <c r="C15" s="382"/>
      <c r="D15" s="382"/>
      <c r="E15" s="382"/>
      <c r="F15" s="382"/>
      <c r="G15" s="270"/>
    </row>
    <row r="16" spans="2:7">
      <c r="B16" s="277"/>
      <c r="C16" s="208"/>
      <c r="D16" s="208"/>
      <c r="E16" s="208"/>
      <c r="F16" s="209"/>
      <c r="G16" s="270"/>
    </row>
    <row r="17" spans="2:7">
      <c r="B17" s="277"/>
      <c r="C17" s="210"/>
      <c r="D17" s="211"/>
      <c r="E17" s="211"/>
      <c r="F17" s="212"/>
      <c r="G17" s="270"/>
    </row>
    <row r="18" spans="2:7" ht="17">
      <c r="B18" s="277"/>
      <c r="C18" s="386" t="s">
        <v>230</v>
      </c>
      <c r="D18" s="386"/>
      <c r="E18" s="310" t="s">
        <v>210</v>
      </c>
      <c r="F18" s="310" t="s">
        <v>207</v>
      </c>
      <c r="G18" s="270"/>
    </row>
    <row r="19" spans="2:7">
      <c r="B19" s="277"/>
      <c r="C19" s="9"/>
      <c r="D19" s="11"/>
      <c r="E19" s="11"/>
      <c r="F19" s="9"/>
      <c r="G19" s="270"/>
    </row>
    <row r="20" spans="2:7" ht="55.25" customHeight="1">
      <c r="B20" s="277"/>
      <c r="C20" s="215" t="str" cm="1">
        <f t="array" ref="C20">IF(ROWS($A$2:A2)&lt;=(COUNTIF(_4DesignShowImprovement,TRUE)), INDEX(_4DesignFeatures,_xlfn.AGGREGATE(15,3,(_4DesignShowImprovement=TRUE)/(_4DesignShowImprovement=TRUE)*ROW(_4DesignFeatures)-ROW(DF_Calc!$B$5),ROWS($A$2:A2))),"")</f>
        <v/>
      </c>
      <c r="D20" s="251" t="str" cm="1">
        <f t="array" ref="D20">IF(ROWS($A$2:A2)&lt;=(COUNTIF(_4DesignShowImprovement,TRUE)), INDEX(_4DesignBlurb,_xlfn.AGGREGATE(15,3,(_4DesignShowImprovement=TRUE)/(_4DesignShowImprovement=TRUE)*ROW(_4DesignFeatures)-ROW(DF_Calc!$B$5),ROWS($A$2:A2))),"")</f>
        <v/>
      </c>
      <c r="E20" s="201" t="str" cm="1">
        <f t="array" ref="E20">IF(ROWS($A$2:A2)&lt;=(COUNTIF(_4DesignShowImprovement,TRUE)), INDEX(_4DesignClimate,_xlfn.AGGREGATE(15,3,(_4DesignShowImprovement=TRUE)/(_4DesignShowImprovement=TRUE)*ROW(_4DesignFeatures)-ROW(DF_Calc!$B$5),ROWS($A$2:A2))),"")</f>
        <v/>
      </c>
      <c r="F20" s="279" t="str" cm="1">
        <f t="array" ref="F20">IF(ROWS($A$2:A2)&lt;=(COUNTIF(_4DesignShowImprovement,TRUE)), INDEX(_4DesignImprovement,_xlfn.AGGREGATE(15,3,(_4DesignShowImprovement=TRUE)/(_4DesignShowImprovement=TRUE)*ROW(_4DesignFeatures)-ROW(DF_Calc!$B$5),ROWS($A$2:A2))),"")</f>
        <v/>
      </c>
      <c r="G20" s="271"/>
    </row>
    <row r="21" spans="2:7" ht="55.25" customHeight="1">
      <c r="B21" s="277"/>
      <c r="C21" s="215" t="str" cm="1">
        <f t="array" ref="C21">IF(ROWS($A$2:A3)&lt;=(COUNTIF(_4DesignShowImprovement,TRUE)), INDEX(_4DesignFeatures,_xlfn.AGGREGATE(15,3,(_4DesignShowImprovement=TRUE)/(_4DesignShowImprovement=TRUE)*ROW(_4DesignFeatures)-ROW(DF_Calc!$B$5),ROWS($A$2:A3))),"")</f>
        <v/>
      </c>
      <c r="D21" s="251" t="str" cm="1">
        <f t="array" ref="D21">IF(ROWS($A$2:A3)&lt;=(COUNTIF(_4DesignShowImprovement,TRUE)), INDEX(_4DesignBlurb,_xlfn.AGGREGATE(15,3,(_4DesignShowImprovement=TRUE)/(_4DesignShowImprovement=TRUE)*ROW(_4DesignFeatures)-ROW(DF_Calc!$B$5),ROWS($A$2:A3))),"")</f>
        <v/>
      </c>
      <c r="E21" s="201" t="str" cm="1">
        <f t="array" ref="E21">IF(ROWS($A$2:A3)&lt;=(COUNTIF(_4DesignShowImprovement,TRUE)), INDEX(_4DesignClimate,_xlfn.AGGREGATE(15,3,(_4DesignShowImprovement=TRUE)/(_4DesignShowImprovement=TRUE)*ROW(_4DesignFeatures)-ROW(DF_Calc!$B$5),ROWS($A$2:A3))),"")</f>
        <v/>
      </c>
      <c r="F21" s="279" t="str" cm="1">
        <f t="array" ref="F21">IF(ROWS($A$2:A3)&lt;=(COUNTIF(_4DesignShowImprovement,TRUE)), INDEX(_4DesignImprovement,_xlfn.AGGREGATE(15,3,(_4DesignShowImprovement=TRUE)/(_4DesignShowImprovement=TRUE)*ROW(_4DesignFeatures)-ROW(DF_Calc!$B$5),ROWS($A$2:A3))),"")</f>
        <v/>
      </c>
      <c r="G21" s="271"/>
    </row>
    <row r="22" spans="2:7" ht="55.25" customHeight="1">
      <c r="B22" s="277"/>
      <c r="C22" s="215" t="str" cm="1">
        <f t="array" ref="C22">IF(ROWS($A$2:A4)&lt;=(COUNTIF(_4DesignShowImprovement,TRUE)), INDEX(_4DesignFeatures,_xlfn.AGGREGATE(15,3,(_4DesignShowImprovement=TRUE)/(_4DesignShowImprovement=TRUE)*ROW(_4DesignFeatures)-ROW(DF_Calc!$B$5),ROWS($A$2:A4))),"")</f>
        <v/>
      </c>
      <c r="D22" s="251" t="str" cm="1">
        <f t="array" ref="D22">IF(ROWS($A$2:A4)&lt;=(COUNTIF(_4DesignShowImprovement,TRUE)), INDEX(_4DesignBlurb,_xlfn.AGGREGATE(15,3,(_4DesignShowImprovement=TRUE)/(_4DesignShowImprovement=TRUE)*ROW(_4DesignFeatures)-ROW(DF_Calc!$B$5),ROWS($A$2:A4))),"")</f>
        <v/>
      </c>
      <c r="E22" s="201" t="str" cm="1">
        <f t="array" ref="E22">IF(ROWS($A$2:A4)&lt;=(COUNTIF(_4DesignShowImprovement,TRUE)), INDEX(_4DesignClimate,_xlfn.AGGREGATE(15,3,(_4DesignShowImprovement=TRUE)/(_4DesignShowImprovement=TRUE)*ROW(_4DesignFeatures)-ROW(DF_Calc!$B$5),ROWS($A$2:A4))),"")</f>
        <v/>
      </c>
      <c r="F22" s="279" t="str" cm="1">
        <f t="array" ref="F22">IF(ROWS($A$2:A4)&lt;=(COUNTIF(_4DesignShowImprovement,TRUE)), INDEX(_4DesignImprovement,_xlfn.AGGREGATE(15,3,(_4DesignShowImprovement=TRUE)/(_4DesignShowImprovement=TRUE)*ROW(_4DesignFeatures)-ROW(DF_Calc!$B$5),ROWS($A$2:A4))),"")</f>
        <v/>
      </c>
      <c r="G22" s="271"/>
    </row>
    <row r="23" spans="2:7" ht="55.25" customHeight="1">
      <c r="B23" s="277"/>
      <c r="C23" s="215" t="str" cm="1">
        <f t="array" ref="C23">IF(ROWS($A$2:A5)&lt;=(COUNTIF(_4DesignShowImprovement,TRUE)), INDEX(_4DesignFeatures,_xlfn.AGGREGATE(15,3,(_4DesignShowImprovement=TRUE)/(_4DesignShowImprovement=TRUE)*ROW(_4DesignFeatures)-ROW(DF_Calc!$B$5),ROWS($A$2:A5))),"")</f>
        <v/>
      </c>
      <c r="D23" s="251" t="str" cm="1">
        <f t="array" ref="D23">IF(ROWS($A$2:A5)&lt;=(COUNTIF(_4DesignShowImprovement,TRUE)), INDEX(_4DesignBlurb,_xlfn.AGGREGATE(15,3,(_4DesignShowImprovement=TRUE)/(_4DesignShowImprovement=TRUE)*ROW(_4DesignFeatures)-ROW(DF_Calc!$B$5),ROWS($A$2:A5))),"")</f>
        <v/>
      </c>
      <c r="E23" s="201" t="str" cm="1">
        <f t="array" ref="E23">IF(ROWS($A$2:A5)&lt;=(COUNTIF(_4DesignShowImprovement,TRUE)), INDEX(_4DesignClimate,_xlfn.AGGREGATE(15,3,(_4DesignShowImprovement=TRUE)/(_4DesignShowImprovement=TRUE)*ROW(_4DesignFeatures)-ROW(DF_Calc!$B$5),ROWS($A$2:A5))),"")</f>
        <v/>
      </c>
      <c r="F23" s="279" t="str" cm="1">
        <f t="array" ref="F23">IF(ROWS($A$2:A5)&lt;=(COUNTIF(_4DesignShowImprovement,TRUE)), INDEX(_4DesignImprovement,_xlfn.AGGREGATE(15,3,(_4DesignShowImprovement=TRUE)/(_4DesignShowImprovement=TRUE)*ROW(_4DesignFeatures)-ROW(DF_Calc!$B$5),ROWS($A$2:A5))),"")</f>
        <v/>
      </c>
      <c r="G23" s="271"/>
    </row>
    <row r="24" spans="2:7" ht="55.25" customHeight="1">
      <c r="B24" s="277"/>
      <c r="C24" s="215" t="str" cm="1">
        <f t="array" ref="C24">IF(ROWS($A$2:A6)&lt;=(COUNTIF(_4DesignShowImprovement,TRUE)), INDEX(_4DesignFeatures,_xlfn.AGGREGATE(15,3,(_4DesignShowImprovement=TRUE)/(_4DesignShowImprovement=TRUE)*ROW(_4DesignFeatures)-ROW(DF_Calc!$B$5),ROWS($A$2:A6))),"")</f>
        <v/>
      </c>
      <c r="D24" s="251" t="str" cm="1">
        <f t="array" ref="D24">IF(ROWS($A$2:A6)&lt;=(COUNTIF(_4DesignShowImprovement,TRUE)), INDEX(_4DesignBlurb,_xlfn.AGGREGATE(15,3,(_4DesignShowImprovement=TRUE)/(_4DesignShowImprovement=TRUE)*ROW(_4DesignFeatures)-ROW(DF_Calc!$B$5),ROWS($A$2:A6))),"")</f>
        <v/>
      </c>
      <c r="E24" s="201" t="str" cm="1">
        <f t="array" ref="E24">IF(ROWS($A$2:A6)&lt;=(COUNTIF(_4DesignShowImprovement,TRUE)), INDEX(_4DesignClimate,_xlfn.AGGREGATE(15,3,(_4DesignShowImprovement=TRUE)/(_4DesignShowImprovement=TRUE)*ROW(_4DesignFeatures)-ROW(DF_Calc!$B$5),ROWS($A$2:A6))),"")</f>
        <v/>
      </c>
      <c r="F24" s="279" t="str" cm="1">
        <f t="array" ref="F24">IF(ROWS($A$2:A6)&lt;=(COUNTIF(_4DesignShowImprovement,TRUE)), INDEX(_4DesignImprovement,_xlfn.AGGREGATE(15,3,(_4DesignShowImprovement=TRUE)/(_4DesignShowImprovement=TRUE)*ROW(_4DesignFeatures)-ROW(DF_Calc!$B$5),ROWS($A$2:A6))),"")</f>
        <v/>
      </c>
      <c r="G24" s="271"/>
    </row>
    <row r="25" spans="2:7" ht="55.25" customHeight="1">
      <c r="B25" s="277"/>
      <c r="C25" s="215" t="str" cm="1">
        <f t="array" ref="C25">IF(ROWS($A$2:A7)&lt;=(COUNTIF(_4DesignShowImprovement,TRUE)), INDEX(_4DesignFeatures,_xlfn.AGGREGATE(15,3,(_4DesignShowImprovement=TRUE)/(_4DesignShowImprovement=TRUE)*ROW(_4DesignFeatures)-ROW(DF_Calc!$B$5),ROWS($A$2:A7))),"")</f>
        <v/>
      </c>
      <c r="D25" s="251" t="str" cm="1">
        <f t="array" ref="D25">IF(ROWS($A$2:A7)&lt;=(COUNTIF(_4DesignShowImprovement,TRUE)), INDEX(_4DesignBlurb,_xlfn.AGGREGATE(15,3,(_4DesignShowImprovement=TRUE)/(_4DesignShowImprovement=TRUE)*ROW(_4DesignFeatures)-ROW(DF_Calc!$B$5),ROWS($A$2:A7))),"")</f>
        <v/>
      </c>
      <c r="E25" s="201" t="str" cm="1">
        <f t="array" ref="E25">IF(ROWS($A$2:A7)&lt;=(COUNTIF(_4DesignShowImprovement,TRUE)), INDEX(_4DesignClimate,_xlfn.AGGREGATE(15,3,(_4DesignShowImprovement=TRUE)/(_4DesignShowImprovement=TRUE)*ROW(_4DesignFeatures)-ROW(DF_Calc!$B$5),ROWS($A$2:A7))),"")</f>
        <v/>
      </c>
      <c r="F25" s="279" t="str" cm="1">
        <f t="array" ref="F25">IF(ROWS($A$2:A7)&lt;=(COUNTIF(_4DesignShowImprovement,TRUE)), INDEX(_4DesignImprovement,_xlfn.AGGREGATE(15,3,(_4DesignShowImprovement=TRUE)/(_4DesignShowImprovement=TRUE)*ROW(_4DesignFeatures)-ROW(DF_Calc!$B$5),ROWS($A$2:A7))),"")</f>
        <v/>
      </c>
      <c r="G25" s="271"/>
    </row>
    <row r="26" spans="2:7" ht="55.25" customHeight="1">
      <c r="B26" s="277"/>
      <c r="C26" s="215" t="str" cm="1">
        <f t="array" ref="C26">IF(ROWS($A$2:A8)&lt;=(COUNTIF(_4DesignShowImprovement,TRUE)), INDEX(_4DesignFeatures,_xlfn.AGGREGATE(15,3,(_4DesignShowImprovement=TRUE)/(_4DesignShowImprovement=TRUE)*ROW(_4DesignFeatures)-ROW(DF_Calc!$B$5),ROWS($A$2:A8))),"")</f>
        <v/>
      </c>
      <c r="D26" s="251" t="str" cm="1">
        <f t="array" ref="D26">IF(ROWS($A$2:A8)&lt;=(COUNTIF(_4DesignShowImprovement,TRUE)), INDEX(_4DesignBlurb,_xlfn.AGGREGATE(15,3,(_4DesignShowImprovement=TRUE)/(_4DesignShowImprovement=TRUE)*ROW(_4DesignFeatures)-ROW(DF_Calc!$B$5),ROWS($A$2:A8))),"")</f>
        <v/>
      </c>
      <c r="E26" s="201" t="str" cm="1">
        <f t="array" ref="E26">IF(ROWS($A$2:A8)&lt;=(COUNTIF(_4DesignShowImprovement,TRUE)), INDEX(_4DesignClimate,_xlfn.AGGREGATE(15,3,(_4DesignShowImprovement=TRUE)/(_4DesignShowImprovement=TRUE)*ROW(_4DesignFeatures)-ROW(DF_Calc!$B$5),ROWS($A$2:A8))),"")</f>
        <v/>
      </c>
      <c r="F26" s="279" t="str" cm="1">
        <f t="array" ref="F26">IF(ROWS($A$2:A8)&lt;=(COUNTIF(_4DesignShowImprovement,TRUE)), INDEX(_4DesignImprovement,_xlfn.AGGREGATE(15,3,(_4DesignShowImprovement=TRUE)/(_4DesignShowImprovement=TRUE)*ROW(_4DesignFeatures)-ROW(DF_Calc!$B$5),ROWS($A$2:A8))),"")</f>
        <v/>
      </c>
      <c r="G26" s="271"/>
    </row>
    <row r="27" spans="2:7" ht="55.25" customHeight="1">
      <c r="B27" s="277"/>
      <c r="C27" s="215" t="str" cm="1">
        <f t="array" ref="C27">IF(ROWS($A$2:A9)&lt;=(COUNTIF(_4DesignShowImprovement,TRUE)), INDEX(_4DesignFeatures,_xlfn.AGGREGATE(15,3,(_4DesignShowImprovement=TRUE)/(_4DesignShowImprovement=TRUE)*ROW(_4DesignFeatures)-ROW(DF_Calc!$B$5),ROWS($A$2:A9))),"")</f>
        <v/>
      </c>
      <c r="D27" s="251" t="str" cm="1">
        <f t="array" ref="D27">IF(ROWS($A$2:A9)&lt;=(COUNTIF(_4DesignShowImprovement,TRUE)), INDEX(_4DesignBlurb,_xlfn.AGGREGATE(15,3,(_4DesignShowImprovement=TRUE)/(_4DesignShowImprovement=TRUE)*ROW(_4DesignFeatures)-ROW(DF_Calc!$B$5),ROWS($A$2:A9))),"")</f>
        <v/>
      </c>
      <c r="E27" s="201" t="str" cm="1">
        <f t="array" ref="E27">IF(ROWS($A$2:A9)&lt;=(COUNTIF(_4DesignShowImprovement,TRUE)), INDEX(_4DesignClimate,_xlfn.AGGREGATE(15,3,(_4DesignShowImprovement=TRUE)/(_4DesignShowImprovement=TRUE)*ROW(_4DesignFeatures)-ROW(DF_Calc!$B$5),ROWS($A$2:A9))),"")</f>
        <v/>
      </c>
      <c r="F27" s="279" t="str" cm="1">
        <f t="array" ref="F27">IF(ROWS($A$2:A9)&lt;=(COUNTIF(_4DesignShowImprovement,TRUE)), INDEX(_4DesignImprovement,_xlfn.AGGREGATE(15,3,(_4DesignShowImprovement=TRUE)/(_4DesignShowImprovement=TRUE)*ROW(_4DesignFeatures)-ROW(DF_Calc!$B$5),ROWS($A$2:A9))),"")</f>
        <v/>
      </c>
      <c r="G27" s="271"/>
    </row>
    <row r="28" spans="2:7" ht="55.25" customHeight="1">
      <c r="B28" s="277"/>
      <c r="C28" s="215" t="str" cm="1">
        <f t="array" ref="C28">IF(ROWS($A$2:A10)&lt;=(COUNTIF(_4DesignShowImprovement,TRUE)), INDEX(_4DesignFeatures,_xlfn.AGGREGATE(15,3,(_4DesignShowImprovement=TRUE)/(_4DesignShowImprovement=TRUE)*ROW(_4DesignFeatures)-ROW(DF_Calc!$B$5),ROWS($A$2:A10))),"")</f>
        <v/>
      </c>
      <c r="D28" s="251" t="str" cm="1">
        <f t="array" ref="D28">IF(ROWS($A$2:A10)&lt;=(COUNTIF(_4DesignShowImprovement,TRUE)), INDEX(_4DesignBlurb,_xlfn.AGGREGATE(15,3,(_4DesignShowImprovement=TRUE)/(_4DesignShowImprovement=TRUE)*ROW(_4DesignFeatures)-ROW(DF_Calc!$B$5),ROWS($A$2:A10))),"")</f>
        <v/>
      </c>
      <c r="E28" s="201" t="str" cm="1">
        <f t="array" ref="E28">IF(ROWS($A$2:A10)&lt;=(COUNTIF(_4DesignShowImprovement,TRUE)), INDEX(_4DesignClimate,_xlfn.AGGREGATE(15,3,(_4DesignShowImprovement=TRUE)/(_4DesignShowImprovement=TRUE)*ROW(_4DesignFeatures)-ROW(DF_Calc!$B$5),ROWS($A$2:A10))),"")</f>
        <v/>
      </c>
      <c r="F28" s="279" t="str" cm="1">
        <f t="array" ref="F28">IF(ROWS($A$2:A10)&lt;=(COUNTIF(_4DesignShowImprovement,TRUE)), INDEX(_4DesignImprovement,_xlfn.AGGREGATE(15,3,(_4DesignShowImprovement=TRUE)/(_4DesignShowImprovement=TRUE)*ROW(_4DesignFeatures)-ROW(DF_Calc!$B$5),ROWS($A$2:A10))),"")</f>
        <v/>
      </c>
      <c r="G28" s="271"/>
    </row>
    <row r="29" spans="2:7" ht="55.25" customHeight="1">
      <c r="B29" s="277"/>
      <c r="C29" s="215" t="str" cm="1">
        <f t="array" ref="C29">IF(ROWS($A$2:A11)&lt;=(COUNTIF(_4DesignShowImprovement,TRUE)), INDEX(_4DesignFeatures,_xlfn.AGGREGATE(15,3,(_4DesignShowImprovement=TRUE)/(_4DesignShowImprovement=TRUE)*ROW(_4DesignFeatures)-ROW(DF_Calc!$B$5),ROWS($A$2:A11))),"")</f>
        <v/>
      </c>
      <c r="D29" s="251" t="str" cm="1">
        <f t="array" ref="D29">IF(ROWS($A$2:A11)&lt;=(COUNTIF(_4DesignShowImprovement,TRUE)), INDEX(_4DesignBlurb,_xlfn.AGGREGATE(15,3,(_4DesignShowImprovement=TRUE)/(_4DesignShowImprovement=TRUE)*ROW(_4DesignFeatures)-ROW(DF_Calc!$B$5),ROWS($A$2:A11))),"")</f>
        <v/>
      </c>
      <c r="E29" s="201" t="str" cm="1">
        <f t="array" ref="E29">IF(ROWS($A$2:A11)&lt;=(COUNTIF(_4DesignShowImprovement,TRUE)), INDEX(_4DesignClimate,_xlfn.AGGREGATE(15,3,(_4DesignShowImprovement=TRUE)/(_4DesignShowImprovement=TRUE)*ROW(_4DesignFeatures)-ROW(DF_Calc!$B$5),ROWS($A$2:A11))),"")</f>
        <v/>
      </c>
      <c r="F29" s="279" t="str" cm="1">
        <f t="array" ref="F29">IF(ROWS($A$2:A11)&lt;=(COUNTIF(_4DesignShowImprovement,TRUE)), INDEX(_4DesignImprovement,_xlfn.AGGREGATE(15,3,(_4DesignShowImprovement=TRUE)/(_4DesignShowImprovement=TRUE)*ROW(_4DesignFeatures)-ROW(DF_Calc!$B$5),ROWS($A$2:A11))),"")</f>
        <v/>
      </c>
      <c r="G29" s="271"/>
    </row>
    <row r="30" spans="2:7" ht="55.25" customHeight="1">
      <c r="B30" s="277"/>
      <c r="C30" s="215" t="str" cm="1">
        <f t="array" ref="C30">IF(ROWS($A$2:A12)&lt;=(COUNTIF(_4DesignShowImprovement,TRUE)), INDEX(_4DesignFeatures,_xlfn.AGGREGATE(15,3,(_4DesignShowImprovement=TRUE)/(_4DesignShowImprovement=TRUE)*ROW(_4DesignFeatures)-ROW(DF_Calc!$B$5),ROWS($A$2:A12))),"")</f>
        <v/>
      </c>
      <c r="D30" s="251" t="str" cm="1">
        <f t="array" ref="D30">IF(ROWS($A$2:A12)&lt;=(COUNTIF(_4DesignShowImprovement,TRUE)), INDEX(_4DesignBlurb,_xlfn.AGGREGATE(15,3,(_4DesignShowImprovement=TRUE)/(_4DesignShowImprovement=TRUE)*ROW(_4DesignFeatures)-ROW(DF_Calc!$B$5),ROWS($A$2:A12))),"")</f>
        <v/>
      </c>
      <c r="E30" s="201" t="str" cm="1">
        <f t="array" ref="E30">IF(ROWS($A$2:A12)&lt;=(COUNTIF(_4DesignShowImprovement,TRUE)), INDEX(_4DesignClimate,_xlfn.AGGREGATE(15,3,(_4DesignShowImprovement=TRUE)/(_4DesignShowImprovement=TRUE)*ROW(_4DesignFeatures)-ROW(DF_Calc!$B$5),ROWS($A$2:A12))),"")</f>
        <v/>
      </c>
      <c r="F30" s="279" t="str" cm="1">
        <f t="array" ref="F30">IF(ROWS($A$2:A12)&lt;=(COUNTIF(_4DesignShowImprovement,TRUE)), INDEX(_4DesignImprovement,_xlfn.AGGREGATE(15,3,(_4DesignShowImprovement=TRUE)/(_4DesignShowImprovement=TRUE)*ROW(_4DesignFeatures)-ROW(DF_Calc!$B$5),ROWS($A$2:A12))),"")</f>
        <v/>
      </c>
      <c r="G30" s="271"/>
    </row>
    <row r="31" spans="2:7" ht="55.25" customHeight="1">
      <c r="B31" s="277"/>
      <c r="C31" s="215" t="str" cm="1">
        <f t="array" ref="C31">IF(ROWS($A$2:A13)&lt;=(COUNTIF(_4DesignShowImprovement,TRUE)), INDEX(_4DesignFeatures,_xlfn.AGGREGATE(15,3,(_4DesignShowImprovement=TRUE)/(_4DesignShowImprovement=TRUE)*ROW(_4DesignFeatures)-ROW(DF_Calc!$B$5),ROWS($A$2:A13))),"")</f>
        <v/>
      </c>
      <c r="D31" s="251" t="str" cm="1">
        <f t="array" ref="D31">IF(ROWS($A$2:A13)&lt;=(COUNTIF(_4DesignShowImprovement,TRUE)), INDEX(_4DesignBlurb,_xlfn.AGGREGATE(15,3,(_4DesignShowImprovement=TRUE)/(_4DesignShowImprovement=TRUE)*ROW(_4DesignFeatures)-ROW(DF_Calc!$B$5),ROWS($A$2:A13))),"")</f>
        <v/>
      </c>
      <c r="E31" s="201" t="str" cm="1">
        <f t="array" ref="E31">IF(ROWS($A$2:A13)&lt;=(COUNTIF(_4DesignShowImprovement,TRUE)), INDEX(_4DesignClimate,_xlfn.AGGREGATE(15,3,(_4DesignShowImprovement=TRUE)/(_4DesignShowImprovement=TRUE)*ROW(_4DesignFeatures)-ROW(DF_Calc!$B$5),ROWS($A$2:A13))),"")</f>
        <v/>
      </c>
      <c r="F31" s="279" t="str" cm="1">
        <f t="array" ref="F31">IF(ROWS($A$2:A13)&lt;=(COUNTIF(_4DesignShowImprovement,TRUE)), INDEX(_4DesignImprovement,_xlfn.AGGREGATE(15,3,(_4DesignShowImprovement=TRUE)/(_4DesignShowImprovement=TRUE)*ROW(_4DesignFeatures)-ROW(DF_Calc!$B$5),ROWS($A$2:A13))),"")</f>
        <v/>
      </c>
      <c r="G31" s="271"/>
    </row>
    <row r="32" spans="2:7" ht="55.25" customHeight="1">
      <c r="B32" s="277"/>
      <c r="C32" s="215" t="str" cm="1">
        <f t="array" ref="C32">IF(ROWS($A$2:A14)&lt;=(COUNTIF(_4DesignShowImprovement,TRUE)), INDEX(_4DesignFeatures,_xlfn.AGGREGATE(15,3,(_4DesignShowImprovement=TRUE)/(_4DesignShowImprovement=TRUE)*ROW(_4DesignFeatures)-ROW(DF_Calc!$B$5),ROWS($A$2:A14))),"")</f>
        <v/>
      </c>
      <c r="D32" s="251" t="str" cm="1">
        <f t="array" ref="D32">IF(ROWS($A$2:A14)&lt;=(COUNTIF(_4DesignShowImprovement,TRUE)), INDEX(_4DesignBlurb,_xlfn.AGGREGATE(15,3,(_4DesignShowImprovement=TRUE)/(_4DesignShowImprovement=TRUE)*ROW(_4DesignFeatures)-ROW(DF_Calc!$B$5),ROWS($A$2:A14))),"")</f>
        <v/>
      </c>
      <c r="E32" s="201" t="str" cm="1">
        <f t="array" ref="E32">IF(ROWS($A$2:A14)&lt;=(COUNTIF(_4DesignShowImprovement,TRUE)), INDEX(_4DesignClimate,_xlfn.AGGREGATE(15,3,(_4DesignShowImprovement=TRUE)/(_4DesignShowImprovement=TRUE)*ROW(_4DesignFeatures)-ROW(DF_Calc!$B$5),ROWS($A$2:A14))),"")</f>
        <v/>
      </c>
      <c r="F32" s="279" t="str" cm="1">
        <f t="array" ref="F32">IF(ROWS($A$2:A14)&lt;=(COUNTIF(_4DesignShowImprovement,TRUE)), INDEX(_4DesignImprovement,_xlfn.AGGREGATE(15,3,(_4DesignShowImprovement=TRUE)/(_4DesignShowImprovement=TRUE)*ROW(_4DesignFeatures)-ROW(DF_Calc!$B$5),ROWS($A$2:A14))),"")</f>
        <v/>
      </c>
      <c r="G32" s="271"/>
    </row>
    <row r="33" spans="2:8" ht="55.25" customHeight="1">
      <c r="B33" s="277"/>
      <c r="C33" s="215" t="str" cm="1">
        <f t="array" ref="C33">IF(ROWS($A$2:A15)&lt;=(COUNTIF(_4DesignShowImprovement,TRUE)), INDEX(_4DesignFeatures,_xlfn.AGGREGATE(15,3,(_4DesignShowImprovement=TRUE)/(_4DesignShowImprovement=TRUE)*ROW(_4DesignFeatures)-ROW(DF_Calc!$B$5),ROWS($A$2:A15))),"")</f>
        <v/>
      </c>
      <c r="D33" s="251" t="str" cm="1">
        <f t="array" ref="D33">IF(ROWS($A$2:A15)&lt;=(COUNTIF(_4DesignShowImprovement,TRUE)), INDEX(_4DesignBlurb,_xlfn.AGGREGATE(15,3,(_4DesignShowImprovement=TRUE)/(_4DesignShowImprovement=TRUE)*ROW(_4DesignFeatures)-ROW(DF_Calc!$B$5),ROWS($A$2:A15))),"")</f>
        <v/>
      </c>
      <c r="E33" s="201" t="str" cm="1">
        <f t="array" ref="E33">IF(ROWS($A$2:A15)&lt;=(COUNTIF(_4DesignShowImprovement,TRUE)), INDEX(_4DesignClimate,_xlfn.AGGREGATE(15,3,(_4DesignShowImprovement=TRUE)/(_4DesignShowImprovement=TRUE)*ROW(_4DesignFeatures)-ROW(DF_Calc!$B$5),ROWS($A$2:A15))),"")</f>
        <v/>
      </c>
      <c r="F33" s="279" t="str" cm="1">
        <f t="array" ref="F33">IF(ROWS($A$2:A15)&lt;=(COUNTIF(_4DesignShowImprovement,TRUE)), INDEX(_4DesignImprovement,_xlfn.AGGREGATE(15,3,(_4DesignShowImprovement=TRUE)/(_4DesignShowImprovement=TRUE)*ROW(_4DesignFeatures)-ROW(DF_Calc!$B$5),ROWS($A$2:A15))),"")</f>
        <v/>
      </c>
      <c r="G33" s="271"/>
    </row>
    <row r="34" spans="2:8" ht="55.25" customHeight="1">
      <c r="B34" s="277"/>
      <c r="C34" s="215" t="str" cm="1">
        <f t="array" ref="C34">IF(ROWS($A$2:A16)&lt;=(COUNTIF(_4DesignShowImprovement,TRUE)), INDEX(_4DesignFeatures,_xlfn.AGGREGATE(15,3,(_4DesignShowImprovement=TRUE)/(_4DesignShowImprovement=TRUE)*ROW(_4DesignFeatures)-ROW(DF_Calc!$B$5),ROWS($A$2:A16))),"")</f>
        <v/>
      </c>
      <c r="D34" s="251" t="str" cm="1">
        <f t="array" ref="D34">IF(ROWS($A$2:A16)&lt;=(COUNTIF(_4DesignShowImprovement,TRUE)), INDEX(_4DesignBlurb,_xlfn.AGGREGATE(15,3,(_4DesignShowImprovement=TRUE)/(_4DesignShowImprovement=TRUE)*ROW(_4DesignFeatures)-ROW(DF_Calc!$B$5),ROWS($A$2:A16))),"")</f>
        <v/>
      </c>
      <c r="E34" s="201" t="str" cm="1">
        <f t="array" ref="E34">IF(ROWS($A$2:A16)&lt;=(COUNTIF(_4DesignShowImprovement,TRUE)), INDEX(_4DesignClimate,_xlfn.AGGREGATE(15,3,(_4DesignShowImprovement=TRUE)/(_4DesignShowImprovement=TRUE)*ROW(_4DesignFeatures)-ROW(DF_Calc!$B$5),ROWS($A$2:A16))),"")</f>
        <v/>
      </c>
      <c r="F34" s="279" t="str" cm="1">
        <f t="array" ref="F34">IF(ROWS($A$2:A16)&lt;=(COUNTIF(_4DesignShowImprovement,TRUE)), INDEX(_4DesignImprovement,_xlfn.AGGREGATE(15,3,(_4DesignShowImprovement=TRUE)/(_4DesignShowImprovement=TRUE)*ROW(_4DesignFeatures)-ROW(DF_Calc!$B$5),ROWS($A$2:A16))),"")</f>
        <v/>
      </c>
      <c r="G34" s="271"/>
    </row>
    <row r="35" spans="2:8" ht="55.25" customHeight="1">
      <c r="B35" s="277"/>
      <c r="C35" s="215" t="str" cm="1">
        <f t="array" ref="C35">IF(ROWS($A$2:A17)&lt;=(COUNTIF(_4DesignShowImprovement,TRUE)), INDEX(_4DesignFeatures,_xlfn.AGGREGATE(15,3,(_4DesignShowImprovement=TRUE)/(_4DesignShowImprovement=TRUE)*ROW(_4DesignFeatures)-ROW(DF_Calc!$B$5),ROWS($A$2:A17))),"")</f>
        <v/>
      </c>
      <c r="D35" s="251" t="str" cm="1">
        <f t="array" ref="D35">IF(ROWS($A$2:A17)&lt;=(COUNTIF(_4DesignShowImprovement,TRUE)), INDEX(_4DesignBlurb,_xlfn.AGGREGATE(15,3,(_4DesignShowImprovement=TRUE)/(_4DesignShowImprovement=TRUE)*ROW(_4DesignFeatures)-ROW(DF_Calc!$B$5),ROWS($A$2:A17))),"")</f>
        <v/>
      </c>
      <c r="E35" s="201" t="str" cm="1">
        <f t="array" ref="E35">IF(ROWS($A$2:A17)&lt;=(COUNTIF(_4DesignShowImprovement,TRUE)), INDEX(_4DesignClimate,_xlfn.AGGREGATE(15,3,(_4DesignShowImprovement=TRUE)/(_4DesignShowImprovement=TRUE)*ROW(_4DesignFeatures)-ROW(DF_Calc!$B$5),ROWS($A$2:A17))),"")</f>
        <v/>
      </c>
      <c r="F35" s="279" t="str" cm="1">
        <f t="array" ref="F35">IF(ROWS($A$2:A17)&lt;=(COUNTIF(_4DesignShowImprovement,TRUE)), INDEX(_4DesignImprovement,_xlfn.AGGREGATE(15,3,(_4DesignShowImprovement=TRUE)/(_4DesignShowImprovement=TRUE)*ROW(_4DesignFeatures)-ROW(DF_Calc!$B$5),ROWS($A$2:A17))),"")</f>
        <v/>
      </c>
      <c r="G35" s="271"/>
    </row>
    <row r="36" spans="2:8" ht="55.25" customHeight="1">
      <c r="B36" s="277"/>
      <c r="C36" s="215" t="str" cm="1">
        <f t="array" ref="C36">IF(ROWS($A$2:A18)&lt;=(COUNTIF(_4DesignShowImprovement,TRUE)), INDEX(_4DesignFeatures,_xlfn.AGGREGATE(15,3,(_4DesignShowImprovement=TRUE)/(_4DesignShowImprovement=TRUE)*ROW(_4DesignFeatures)-ROW(DF_Calc!$B$5),ROWS($A$2:A18))),"")</f>
        <v/>
      </c>
      <c r="D36" s="251" t="str" cm="1">
        <f t="array" ref="D36">IF(ROWS($A$2:A18)&lt;=(COUNTIF(_4DesignShowImprovement,TRUE)), INDEX(_4DesignBlurb,_xlfn.AGGREGATE(15,3,(_4DesignShowImprovement=TRUE)/(_4DesignShowImprovement=TRUE)*ROW(_4DesignFeatures)-ROW(DF_Calc!$B$5),ROWS($A$2:A18))),"")</f>
        <v/>
      </c>
      <c r="E36" s="201" t="str" cm="1">
        <f t="array" ref="E36">IF(ROWS($A$2:A18)&lt;=(COUNTIF(_4DesignShowImprovement,TRUE)), INDEX(_4DesignClimate,_xlfn.AGGREGATE(15,3,(_4DesignShowImprovement=TRUE)/(_4DesignShowImprovement=TRUE)*ROW(_4DesignFeatures)-ROW(DF_Calc!$B$5),ROWS($A$2:A18))),"")</f>
        <v/>
      </c>
      <c r="F36" s="279" t="str" cm="1">
        <f t="array" ref="F36">IF(ROWS($A$2:A18)&lt;=(COUNTIF(_4DesignShowImprovement,TRUE)), INDEX(_4DesignImprovement,_xlfn.AGGREGATE(15,3,(_4DesignShowImprovement=TRUE)/(_4DesignShowImprovement=TRUE)*ROW(_4DesignFeatures)-ROW(DF_Calc!$B$5),ROWS($A$2:A18))),"")</f>
        <v/>
      </c>
      <c r="G36" s="271"/>
    </row>
    <row r="37" spans="2:8" ht="55.25" customHeight="1">
      <c r="B37" s="277"/>
      <c r="C37" s="215" t="str" cm="1">
        <f t="array" ref="C37">IF(ROWS($A$2:A19)&lt;=(COUNTIF(_4DesignShowImprovement,TRUE)), INDEX(_4DesignFeatures,_xlfn.AGGREGATE(15,3,(_4DesignShowImprovement=TRUE)/(_4DesignShowImprovement=TRUE)*ROW(_4DesignFeatures)-ROW(DF_Calc!$B$5),ROWS($A$2:A19))),"")</f>
        <v/>
      </c>
      <c r="D37" s="251" t="str" cm="1">
        <f t="array" ref="D37">IF(ROWS($A$2:A19)&lt;=(COUNTIF(_4DesignShowImprovement,TRUE)), INDEX(_4DesignBlurb,_xlfn.AGGREGATE(15,3,(_4DesignShowImprovement=TRUE)/(_4DesignShowImprovement=TRUE)*ROW(_4DesignFeatures)-ROW(DF_Calc!$B$5),ROWS($A$2:A19))),"")</f>
        <v/>
      </c>
      <c r="E37" s="201" t="str" cm="1">
        <f t="array" ref="E37">IF(ROWS($A$2:A19)&lt;=(COUNTIF(_4DesignShowImprovement,TRUE)), INDEX(_4DesignClimate,_xlfn.AGGREGATE(15,3,(_4DesignShowImprovement=TRUE)/(_4DesignShowImprovement=TRUE)*ROW(_4DesignFeatures)-ROW(DF_Calc!$B$5),ROWS($A$2:A19))),"")</f>
        <v/>
      </c>
      <c r="F37" s="279" t="str" cm="1">
        <f t="array" ref="F37">IF(ROWS($A$2:A19)&lt;=(COUNTIF(_4DesignShowImprovement,TRUE)), INDEX(_4DesignImprovement,_xlfn.AGGREGATE(15,3,(_4DesignShowImprovement=TRUE)/(_4DesignShowImprovement=TRUE)*ROW(_4DesignFeatures)-ROW(DF_Calc!$B$5),ROWS($A$2:A19))),"")</f>
        <v/>
      </c>
      <c r="G37" s="271"/>
    </row>
    <row r="38" spans="2:8" ht="55.25" customHeight="1">
      <c r="B38" s="277"/>
      <c r="C38" s="215" t="str" cm="1">
        <f t="array" ref="C38">IF(ROWS($A$2:A20)&lt;=(COUNTIF(_4DesignShowImprovement,TRUE)), INDEX(_4DesignFeatures,_xlfn.AGGREGATE(15,3,(_4DesignShowImprovement=TRUE)/(_4DesignShowImprovement=TRUE)*ROW(_4DesignFeatures)-ROW(DF_Calc!$B$5),ROWS($A$2:A20))),"")</f>
        <v/>
      </c>
      <c r="D38" s="251" t="str" cm="1">
        <f t="array" ref="D38">IF(ROWS($A$2:A20)&lt;=(COUNTIF(_4DesignShowImprovement,TRUE)), INDEX(_4DesignBlurb,_xlfn.AGGREGATE(15,3,(_4DesignShowImprovement=TRUE)/(_4DesignShowImprovement=TRUE)*ROW(_4DesignFeatures)-ROW(DF_Calc!$B$5),ROWS($A$2:A20))),"")</f>
        <v/>
      </c>
      <c r="E38" s="201" t="str" cm="1">
        <f t="array" ref="E38">IF(ROWS($A$2:A20)&lt;=(COUNTIF(_4DesignShowImprovement,TRUE)), INDEX(_4DesignClimate,_xlfn.AGGREGATE(15,3,(_4DesignShowImprovement=TRUE)/(_4DesignShowImprovement=TRUE)*ROW(_4DesignFeatures)-ROW(DF_Calc!$B$5),ROWS($A$2:A20))),"")</f>
        <v/>
      </c>
      <c r="F38" s="279" t="str" cm="1">
        <f t="array" ref="F38">IF(ROWS($A$2:A20)&lt;=(COUNTIF(_4DesignShowImprovement,TRUE)), INDEX(_4DesignImprovement,_xlfn.AGGREGATE(15,3,(_4DesignShowImprovement=TRUE)/(_4DesignShowImprovement=TRUE)*ROW(_4DesignFeatures)-ROW(DF_Calc!$B$5),ROWS($A$2:A20))),"")</f>
        <v/>
      </c>
      <c r="G38" s="271"/>
    </row>
    <row r="39" spans="2:8" ht="55.25" customHeight="1">
      <c r="B39" s="277"/>
      <c r="C39" s="215" t="str" cm="1">
        <f t="array" ref="C39">IF(ROWS($A$2:A21)&lt;=(COUNTIF(_4DesignShowImprovement,TRUE)), INDEX(_4DesignFeatures,_xlfn.AGGREGATE(15,3,(_4DesignShowImprovement=TRUE)/(_4DesignShowImprovement=TRUE)*ROW(_4DesignFeatures)-ROW(DF_Calc!$B$5),ROWS($A$2:A21))),"")</f>
        <v/>
      </c>
      <c r="D39" s="251" t="str" cm="1">
        <f t="array" ref="D39">IF(ROWS($A$2:A21)&lt;=(COUNTIF(_4DesignShowImprovement,TRUE)), INDEX(_4DesignBlurb,_xlfn.AGGREGATE(15,3,(_4DesignShowImprovement=TRUE)/(_4DesignShowImprovement=TRUE)*ROW(_4DesignFeatures)-ROW(DF_Calc!$B$5),ROWS($A$2:A21))),"")</f>
        <v/>
      </c>
      <c r="E39" s="201" t="str" cm="1">
        <f t="array" ref="E39">IF(ROWS($A$2:A21)&lt;=(COUNTIF(_4DesignShowImprovement,TRUE)), INDEX(_4DesignClimate,_xlfn.AGGREGATE(15,3,(_4DesignShowImprovement=TRUE)/(_4DesignShowImprovement=TRUE)*ROW(_4DesignFeatures)-ROW(DF_Calc!$B$5),ROWS($A$2:A21))),"")</f>
        <v/>
      </c>
      <c r="F39" s="279" t="str" cm="1">
        <f t="array" ref="F39">IF(ROWS($A$2:A21)&lt;=(COUNTIF(_4DesignShowImprovement,TRUE)), INDEX(_4DesignImprovement,_xlfn.AGGREGATE(15,3,(_4DesignShowImprovement=TRUE)/(_4DesignShowImprovement=TRUE)*ROW(_4DesignFeatures)-ROW(DF_Calc!$B$5),ROWS($A$2:A21))),"")</f>
        <v/>
      </c>
      <c r="G39" s="271"/>
    </row>
    <row r="40" spans="2:8" ht="55.25" customHeight="1">
      <c r="B40" s="277"/>
      <c r="C40" s="215" t="str" cm="1">
        <f t="array" ref="C40">IF(ROWS($A$2:A22)&lt;=(COUNTIF(_4DesignShowImprovement,TRUE)), INDEX(_4DesignFeatures,_xlfn.AGGREGATE(15,3,(_4DesignShowImprovement=TRUE)/(_4DesignShowImprovement=TRUE)*ROW(_4DesignFeatures)-ROW(DF_Calc!$B$5),ROWS($A$2:A22))),"")</f>
        <v/>
      </c>
      <c r="D40" s="251" t="str" cm="1">
        <f t="array" ref="D40">IF(ROWS($A$2:A22)&lt;=(COUNTIF(_4DesignShowImprovement,TRUE)), INDEX(_4DesignBlurb,_xlfn.AGGREGATE(15,3,(_4DesignShowImprovement=TRUE)/(_4DesignShowImprovement=TRUE)*ROW(_4DesignFeatures)-ROW(DF_Calc!$B$5),ROWS($A$2:A22))),"")</f>
        <v/>
      </c>
      <c r="E40" s="201" t="str" cm="1">
        <f t="array" ref="E40">IF(ROWS($A$2:A22)&lt;=(COUNTIF(_4DesignShowImprovement,TRUE)), INDEX(_4DesignClimate,_xlfn.AGGREGATE(15,3,(_4DesignShowImprovement=TRUE)/(_4DesignShowImprovement=TRUE)*ROW(_4DesignFeatures)-ROW(DF_Calc!$B$5),ROWS($A$2:A22))),"")</f>
        <v/>
      </c>
      <c r="F40" s="279" t="str" cm="1">
        <f t="array" ref="F40">IF(ROWS($A$2:A22)&lt;=(COUNTIF(_4DesignShowImprovement,TRUE)), INDEX(_4DesignImprovement,_xlfn.AGGREGATE(15,3,(_4DesignShowImprovement=TRUE)/(_4DesignShowImprovement=TRUE)*ROW(_4DesignFeatures)-ROW(DF_Calc!$B$5),ROWS($A$2:A22))),"")</f>
        <v/>
      </c>
      <c r="G40" s="271"/>
    </row>
    <row r="41" spans="2:8" ht="55.25" customHeight="1">
      <c r="B41" s="277"/>
      <c r="C41" s="215" t="str" cm="1">
        <f t="array" ref="C41">IF(ROWS($A$2:A23)&lt;=(COUNTIF(_4DesignShowImprovement,TRUE)), INDEX(_4DesignFeatures,_xlfn.AGGREGATE(15,3,(_4DesignShowImprovement=TRUE)/(_4DesignShowImprovement=TRUE)*ROW(_4DesignFeatures)-ROW(DF_Calc!$B$5),ROWS($A$2:A23))),"")</f>
        <v/>
      </c>
      <c r="D41" s="251" t="str" cm="1">
        <f t="array" ref="D41">IF(ROWS($A$2:A23)&lt;=(COUNTIF(_4DesignShowImprovement,TRUE)), INDEX(_4DesignBlurb,_xlfn.AGGREGATE(15,3,(_4DesignShowImprovement=TRUE)/(_4DesignShowImprovement=TRUE)*ROW(_4DesignFeatures)-ROW(DF_Calc!$B$5),ROWS($A$2:A23))),"")</f>
        <v/>
      </c>
      <c r="E41" s="201" t="str" cm="1">
        <f t="array" ref="E41">IF(ROWS($A$2:A23)&lt;=(COUNTIF(_4DesignShowImprovement,TRUE)), INDEX(_4DesignClimate,_xlfn.AGGREGATE(15,3,(_4DesignShowImprovement=TRUE)/(_4DesignShowImprovement=TRUE)*ROW(_4DesignFeatures)-ROW(DF_Calc!$B$5),ROWS($A$2:A23))),"")</f>
        <v/>
      </c>
      <c r="F41" s="279" t="str" cm="1">
        <f t="array" ref="F41">IF(ROWS($A$2:A23)&lt;=(COUNTIF(_4DesignShowImprovement,TRUE)), INDEX(_4DesignImprovement,_xlfn.AGGREGATE(15,3,(_4DesignShowImprovement=TRUE)/(_4DesignShowImprovement=TRUE)*ROW(_4DesignFeatures)-ROW(DF_Calc!$B$5),ROWS($A$2:A23))),"")</f>
        <v/>
      </c>
      <c r="G41" s="271"/>
    </row>
    <row r="42" spans="2:8" ht="55.25" customHeight="1">
      <c r="B42" s="277"/>
      <c r="C42" s="215" t="str" cm="1">
        <f t="array" ref="C42">IF(ROWS($A$2:A24)&lt;=(COUNTIF(_4DesignShowImprovement,TRUE)), INDEX(_4DesignFeatures,_xlfn.AGGREGATE(15,3,(_4DesignShowImprovement=TRUE)/(_4DesignShowImprovement=TRUE)*ROW(_4DesignFeatures)-ROW(DF_Calc!$B$5),ROWS($A$2:A24))),"")</f>
        <v/>
      </c>
      <c r="D42" s="251" t="str" cm="1">
        <f t="array" ref="D42">IF(ROWS($A$2:A24)&lt;=(COUNTIF(_4DesignShowImprovement,TRUE)), INDEX(_4DesignBlurb,_xlfn.AGGREGATE(15,3,(_4DesignShowImprovement=TRUE)/(_4DesignShowImprovement=TRUE)*ROW(_4DesignFeatures)-ROW(DF_Calc!$B$5),ROWS($A$2:A24))),"")</f>
        <v/>
      </c>
      <c r="E42" s="201" t="str" cm="1">
        <f t="array" ref="E42">IF(ROWS($A$2:A24)&lt;=(COUNTIF(_4DesignShowImprovement,TRUE)), INDEX(_4DesignClimate,_xlfn.AGGREGATE(15,3,(_4DesignShowImprovement=TRUE)/(_4DesignShowImprovement=TRUE)*ROW(_4DesignFeatures)-ROW(DF_Calc!$B$5),ROWS($A$2:A24))),"")</f>
        <v/>
      </c>
      <c r="F42" s="279" t="str" cm="1">
        <f t="array" ref="F42">IF(ROWS($A$2:A24)&lt;=(COUNTIF(_4DesignShowImprovement,TRUE)), INDEX(_4DesignImprovement,_xlfn.AGGREGATE(15,3,(_4DesignShowImprovement=TRUE)/(_4DesignShowImprovement=TRUE)*ROW(_4DesignFeatures)-ROW(DF_Calc!$B$5),ROWS($A$2:A24))),"")</f>
        <v/>
      </c>
      <c r="G42" s="271"/>
    </row>
    <row r="43" spans="2:8" ht="55.25" customHeight="1">
      <c r="B43" s="277"/>
      <c r="C43" s="215" t="str" cm="1">
        <f t="array" ref="C43">IF(ROWS($A$2:A25)&lt;=(COUNTIF(_4DesignShowImprovement,TRUE)), INDEX(_4DesignFeatures,_xlfn.AGGREGATE(15,3,(_4DesignShowImprovement=TRUE)/(_4DesignShowImprovement=TRUE)*ROW(_4DesignFeatures)-ROW(DF_Calc!$B$5),ROWS($A$2:A25))),"")</f>
        <v/>
      </c>
      <c r="D43" s="251" t="str" cm="1">
        <f t="array" ref="D43">IF(ROWS($A$2:A25)&lt;=(COUNTIF(_4DesignShowImprovement,TRUE)), INDEX(_4DesignBlurb,_xlfn.AGGREGATE(15,3,(_4DesignShowImprovement=TRUE)/(_4DesignShowImprovement=TRUE)*ROW(_4DesignFeatures)-ROW(DF_Calc!$B$5),ROWS($A$2:A25))),"")</f>
        <v/>
      </c>
      <c r="E43" s="201" t="str" cm="1">
        <f t="array" ref="E43">IF(ROWS($A$2:A25)&lt;=(COUNTIF(_4DesignShowImprovement,TRUE)), INDEX(_4DesignClimate,_xlfn.AGGREGATE(15,3,(_4DesignShowImprovement=TRUE)/(_4DesignShowImprovement=TRUE)*ROW(_4DesignFeatures)-ROW(DF_Calc!$B$5),ROWS($A$2:A25))),"")</f>
        <v/>
      </c>
      <c r="F43" s="279" t="str" cm="1">
        <f t="array" ref="F43">IF(ROWS($A$2:A25)&lt;=(COUNTIF(_4DesignShowImprovement,TRUE)), INDEX(_4DesignImprovement,_xlfn.AGGREGATE(15,3,(_4DesignShowImprovement=TRUE)/(_4DesignShowImprovement=TRUE)*ROW(_4DesignFeatures)-ROW(DF_Calc!$B$5),ROWS($A$2:A25))),"")</f>
        <v/>
      </c>
      <c r="G43" s="271"/>
    </row>
    <row r="44" spans="2:8" ht="55.25" customHeight="1">
      <c r="B44" s="277"/>
      <c r="C44" s="215" t="str" cm="1">
        <f t="array" ref="C44">IF(ROWS($A$2:A26)&lt;=(COUNTIF(_4DesignShowImprovement,TRUE)), INDEX(_4DesignFeatures,_xlfn.AGGREGATE(15,3,(_4DesignShowImprovement=TRUE)/(_4DesignShowImprovement=TRUE)*ROW(_4DesignFeatures)-ROW(DF_Calc!$B$5),ROWS($A$2:A26))),"")</f>
        <v/>
      </c>
      <c r="D44" s="251" t="str" cm="1">
        <f t="array" ref="D44">IF(ROWS($A$2:A26)&lt;=(COUNTIF(_4DesignShowImprovement,TRUE)), INDEX(_4DesignBlurb,_xlfn.AGGREGATE(15,3,(_4DesignShowImprovement=TRUE)/(_4DesignShowImprovement=TRUE)*ROW(_4DesignFeatures)-ROW(DF_Calc!$B$5),ROWS($A$2:A26))),"")</f>
        <v/>
      </c>
      <c r="E44" s="201" t="str" cm="1">
        <f t="array" ref="E44">IF(ROWS($A$2:A26)&lt;=(COUNTIF(_4DesignShowImprovement,TRUE)), INDEX(_4DesignClimate,_xlfn.AGGREGATE(15,3,(_4DesignShowImprovement=TRUE)/(_4DesignShowImprovement=TRUE)*ROW(_4DesignFeatures)-ROW(DF_Calc!$B$5),ROWS($A$2:A26))),"")</f>
        <v/>
      </c>
      <c r="F44" s="279" t="str" cm="1">
        <f t="array" ref="F44">IF(ROWS($A$2:A26)&lt;=(COUNTIF(_4DesignShowImprovement,TRUE)), INDEX(_4DesignImprovement,_xlfn.AGGREGATE(15,3,(_4DesignShowImprovement=TRUE)/(_4DesignShowImprovement=TRUE)*ROW(_4DesignFeatures)-ROW(DF_Calc!$B$5),ROWS($A$2:A26))),"")</f>
        <v/>
      </c>
      <c r="G44" s="271"/>
    </row>
    <row r="45" spans="2:8" ht="15" thickBot="1">
      <c r="B45" s="278"/>
      <c r="C45" s="214"/>
      <c r="D45" s="214"/>
      <c r="E45" s="214"/>
      <c r="F45" s="214"/>
      <c r="G45" s="272"/>
      <c r="H45" s="273"/>
    </row>
    <row r="46" spans="2:8" s="259" customFormat="1"/>
  </sheetData>
  <mergeCells count="3">
    <mergeCell ref="C15:F15"/>
    <mergeCell ref="C18:D18"/>
    <mergeCell ref="C4:F14"/>
  </mergeCells>
  <conditionalFormatting sqref="C20:C44">
    <cfRule type="expression" dxfId="7" priority="5">
      <formula>$D20="No"</formula>
    </cfRule>
    <cfRule type="expression" dxfId="6" priority="6">
      <formula>AND($C20=0,ISBLANK($C20)=FALSE)</formula>
    </cfRule>
  </conditionalFormatting>
  <conditionalFormatting sqref="D20:E44">
    <cfRule type="expression" dxfId="5" priority="2">
      <formula>D20="Low Impact"</formula>
    </cfRule>
    <cfRule type="expression" dxfId="4" priority="3">
      <formula>D20="High Impact"</formula>
    </cfRule>
    <cfRule type="expression" dxfId="3" priority="4">
      <formula>D20="Moderate Impact"</formula>
    </cfRule>
  </conditionalFormatting>
  <conditionalFormatting sqref="D20:F44">
    <cfRule type="expression" dxfId="2" priority="1">
      <formula>$D20="No"</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R12"/>
  <sheetViews>
    <sheetView workbookViewId="0">
      <selection activeCell="I5" sqref="I5"/>
    </sheetView>
  </sheetViews>
  <sheetFormatPr baseColWidth="10" defaultColWidth="8.83203125" defaultRowHeight="14"/>
  <cols>
    <col min="1" max="1" width="18.6640625" customWidth="1"/>
    <col min="2" max="3" width="16.33203125" customWidth="1"/>
    <col min="4" max="4" width="17.5" customWidth="1"/>
    <col min="5" max="7" width="19.5" customWidth="1"/>
    <col min="10" max="10" width="26.6640625" customWidth="1"/>
  </cols>
  <sheetData>
    <row r="1" spans="1:18">
      <c r="A1" s="4" t="s">
        <v>29</v>
      </c>
      <c r="B1" s="4"/>
      <c r="C1" s="4"/>
      <c r="D1" s="4"/>
      <c r="E1" s="4"/>
      <c r="F1" s="4"/>
      <c r="G1" s="4"/>
      <c r="H1" s="5"/>
      <c r="I1" s="5"/>
      <c r="J1" s="5"/>
      <c r="K1" s="5"/>
      <c r="L1" s="5"/>
      <c r="M1" s="5"/>
      <c r="N1" s="5"/>
      <c r="O1" s="5"/>
      <c r="P1" s="5"/>
      <c r="Q1" s="5"/>
      <c r="R1" s="5"/>
    </row>
    <row r="2" spans="1:18">
      <c r="A2" t="s">
        <v>19</v>
      </c>
      <c r="B2" t="s">
        <v>24</v>
      </c>
      <c r="C2" t="s">
        <v>25</v>
      </c>
      <c r="D2" t="s">
        <v>21</v>
      </c>
      <c r="E2" t="s">
        <v>27</v>
      </c>
      <c r="F2" t="s">
        <v>119</v>
      </c>
      <c r="G2" t="s">
        <v>121</v>
      </c>
      <c r="H2" t="s">
        <v>32</v>
      </c>
      <c r="I2" t="s">
        <v>38</v>
      </c>
      <c r="J2" s="6" t="s">
        <v>79</v>
      </c>
      <c r="K2" t="s">
        <v>87</v>
      </c>
    </row>
    <row r="3" spans="1:18">
      <c r="A3" t="s">
        <v>163</v>
      </c>
      <c r="B3" t="s">
        <v>157</v>
      </c>
      <c r="C3" t="s">
        <v>5</v>
      </c>
      <c r="D3" t="s">
        <v>22</v>
      </c>
      <c r="G3" t="s">
        <v>122</v>
      </c>
      <c r="H3" t="s">
        <v>28</v>
      </c>
      <c r="I3" t="s">
        <v>0</v>
      </c>
      <c r="J3" s="16" t="s">
        <v>184</v>
      </c>
      <c r="K3" t="s">
        <v>22</v>
      </c>
    </row>
    <row r="4" spans="1:18">
      <c r="A4" t="s">
        <v>157</v>
      </c>
      <c r="B4" t="s">
        <v>161</v>
      </c>
      <c r="C4" t="s">
        <v>26</v>
      </c>
      <c r="D4" t="s">
        <v>86</v>
      </c>
      <c r="E4" t="s">
        <v>116</v>
      </c>
      <c r="F4">
        <v>0.01</v>
      </c>
      <c r="G4" t="s">
        <v>123</v>
      </c>
      <c r="H4" t="s">
        <v>33</v>
      </c>
      <c r="I4" t="s">
        <v>248</v>
      </c>
      <c r="J4" s="15" t="s">
        <v>141</v>
      </c>
      <c r="K4" t="s">
        <v>92</v>
      </c>
    </row>
    <row r="5" spans="1:18">
      <c r="A5" t="s">
        <v>161</v>
      </c>
      <c r="C5" t="s">
        <v>4</v>
      </c>
      <c r="D5" t="s">
        <v>23</v>
      </c>
      <c r="E5" t="s">
        <v>117</v>
      </c>
      <c r="F5">
        <v>0.5</v>
      </c>
      <c r="G5" t="s">
        <v>124</v>
      </c>
      <c r="J5" s="15" t="s">
        <v>142</v>
      </c>
      <c r="K5" t="s">
        <v>86</v>
      </c>
    </row>
    <row r="6" spans="1:18">
      <c r="E6" t="s">
        <v>118</v>
      </c>
      <c r="F6">
        <v>0.99</v>
      </c>
      <c r="J6" s="15"/>
      <c r="K6" t="s">
        <v>88</v>
      </c>
    </row>
    <row r="7" spans="1:18">
      <c r="J7" s="15"/>
      <c r="K7" t="s">
        <v>23</v>
      </c>
    </row>
    <row r="8" spans="1:18">
      <c r="J8" s="15"/>
    </row>
    <row r="9" spans="1:18">
      <c r="J9" s="15"/>
    </row>
    <row r="10" spans="1:18">
      <c r="J10" s="15"/>
    </row>
    <row r="11" spans="1:18">
      <c r="J11" s="15"/>
    </row>
    <row r="12" spans="1:18">
      <c r="J12" s="15"/>
    </row>
  </sheetData>
  <customSheetViews>
    <customSheetView guid="{2AB498D9-D32A-4EB2-B4F2-37A196616A87}" state="hidden">
      <selection activeCell="I13" sqref="I13"/>
      <pageMargins left="0.7" right="0.7" top="0.75" bottom="0.75" header="0.3" footer="0.3"/>
    </customSheetView>
  </customSheetView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dimension ref="A1:Q3"/>
  <sheetViews>
    <sheetView workbookViewId="0">
      <selection activeCell="J2" sqref="J2"/>
    </sheetView>
  </sheetViews>
  <sheetFormatPr baseColWidth="10" defaultColWidth="8.83203125" defaultRowHeight="14"/>
  <cols>
    <col min="1" max="1" width="25" customWidth="1"/>
    <col min="2" max="2" width="13.6640625" customWidth="1"/>
    <col min="4" max="4" width="16.5" customWidth="1"/>
    <col min="5" max="5" width="12.6640625" customWidth="1"/>
    <col min="6" max="6" width="15.83203125" customWidth="1"/>
    <col min="7" max="7" width="17" customWidth="1"/>
    <col min="8" max="8" width="17.5" customWidth="1"/>
    <col min="9" max="9" width="8.6640625" customWidth="1"/>
    <col min="10" max="10" width="14.6640625" customWidth="1"/>
    <col min="11" max="11" width="16.6640625" customWidth="1"/>
    <col min="12" max="12" width="21.6640625" customWidth="1"/>
    <col min="13" max="16" width="16.83203125" customWidth="1"/>
    <col min="17" max="17" width="15.5" customWidth="1"/>
  </cols>
  <sheetData>
    <row r="1" spans="1:17">
      <c r="B1" t="s">
        <v>94</v>
      </c>
      <c r="C1" t="s">
        <v>89</v>
      </c>
      <c r="D1" t="s">
        <v>91</v>
      </c>
      <c r="E1" t="s">
        <v>90</v>
      </c>
      <c r="F1" t="s">
        <v>125</v>
      </c>
      <c r="G1" t="s">
        <v>127</v>
      </c>
      <c r="H1" t="s">
        <v>126</v>
      </c>
      <c r="I1" t="s">
        <v>147</v>
      </c>
      <c r="J1" t="s">
        <v>93</v>
      </c>
      <c r="K1" t="s">
        <v>99</v>
      </c>
      <c r="L1" t="s">
        <v>100</v>
      </c>
      <c r="M1" t="s">
        <v>101</v>
      </c>
      <c r="N1" t="s">
        <v>105</v>
      </c>
      <c r="O1" t="s">
        <v>106</v>
      </c>
      <c r="P1" t="s">
        <v>107</v>
      </c>
      <c r="Q1" t="s">
        <v>104</v>
      </c>
    </row>
    <row r="2" spans="1:17">
      <c r="A2" s="115" t="s">
        <v>0</v>
      </c>
      <c r="B2" s="115" t="b">
        <f>'2. Hazardous events and trends'!E7=Model_Lists!$A$4</f>
        <v>1</v>
      </c>
      <c r="C2" s="220">
        <f>'5. Overall resilience'!H9</f>
        <v>0</v>
      </c>
      <c r="D2" t="str">
        <f>'5. Overall resilience'!I9</f>
        <v>Low Impact</v>
      </c>
      <c r="E2">
        <f>IFERROR(MATCH(D2,ratingOverall,0),0)</f>
        <v>1</v>
      </c>
      <c r="F2" t="str">
        <f>IF(D2=0,"-",D2)</f>
        <v>Low Impact</v>
      </c>
      <c r="G2">
        <f>'5. Overall resilience'!J9</f>
        <v>0</v>
      </c>
      <c r="H2" t="str">
        <f>IF(G2=0,"-",G2)</f>
        <v>-</v>
      </c>
      <c r="I2">
        <f>IF(F2="Low Impact",1,IF(F2="High Impact",3,2))</f>
        <v>1</v>
      </c>
      <c r="J2" t="str">
        <f>IF(ISBLANK('5. Overall resilience'!K9),"",'5. Overall resilience'!K9)</f>
        <v/>
      </c>
      <c r="K2">
        <f>COUNTIFS(Hazard_Calc!$E:$E,Model_Lists!$A$4,Hazard_Calc!I:I,TRUE,Hazard_Calc!C:C,1)</f>
        <v>0</v>
      </c>
      <c r="L2">
        <f>COUNTIFS(Hazard_Calc!$E:$E,Model_Lists!$A$4,Hazard_Calc!J:J,TRUE,Hazard_Calc!C:C,1)</f>
        <v>0</v>
      </c>
      <c r="M2">
        <f>COUNTIFS(Hazard_Calc!$E:$E,Model_Lists!$A$4,Hazard_Calc!K:K,TRUE,Hazard_Calc!C:C,1)</f>
        <v>0</v>
      </c>
      <c r="N2" s="27">
        <f>IFERROR(K2/SUM($K2:$M2),0)</f>
        <v>0</v>
      </c>
      <c r="O2" s="27">
        <f t="shared" ref="O2:P2" si="0">IFERROR(L2/SUM($K2:$M2),0)</f>
        <v>0</v>
      </c>
      <c r="P2" s="27">
        <f t="shared" si="0"/>
        <v>0</v>
      </c>
      <c r="Q2" t="str">
        <f>IF(ISBLANK('2. Hazardous events and trends'!F7),"",'2. Hazardous events and trends'!F7)</f>
        <v/>
      </c>
    </row>
    <row r="3" spans="1:17">
      <c r="A3" s="115" t="s">
        <v>14</v>
      </c>
      <c r="B3" s="115" t="b">
        <f>'2. Hazardous events and trends'!E8=Model_Lists!$A$4</f>
        <v>1</v>
      </c>
      <c r="C3" s="220">
        <f>'5. Overall resilience'!H10</f>
        <v>0</v>
      </c>
      <c r="D3" t="str">
        <f>'5. Overall resilience'!I10</f>
        <v>Low Impact</v>
      </c>
      <c r="E3">
        <f t="shared" ref="E3" si="1">IFERROR(MATCH(D3,ratingOverall,0),0)</f>
        <v>1</v>
      </c>
      <c r="F3" t="str">
        <f t="shared" ref="F3" si="2">IF(D3=0,"-",D3)</f>
        <v>Low Impact</v>
      </c>
      <c r="G3">
        <f>'5. Overall resilience'!J10</f>
        <v>0</v>
      </c>
      <c r="H3" t="str">
        <f t="shared" ref="H3" si="3">IF(G3=0,"-",G3)</f>
        <v>-</v>
      </c>
      <c r="I3">
        <f t="shared" ref="I3" si="4">IF(F3="Low Impact",1,IF(F3="High Impact",3,2))</f>
        <v>1</v>
      </c>
      <c r="J3" t="str">
        <f>IF(ISBLANK('5. Overall resilience'!K10),"",'5. Overall resilience'!K10)</f>
        <v/>
      </c>
      <c r="K3">
        <f>COUNTIFS(Hazard_Calc!$E:$E,Model_Lists!$A$4,Hazard_Calc!I:I,TRUE,Hazard_Calc!D:D,1)</f>
        <v>0</v>
      </c>
      <c r="L3">
        <f>COUNTIFS(Hazard_Calc!$E:$E,Model_Lists!$A$4,Hazard_Calc!J:J,TRUE,Hazard_Calc!D:D,1)</f>
        <v>0</v>
      </c>
      <c r="M3">
        <f>COUNTIFS(Hazard_Calc!$E:$E,Model_Lists!$A$4,Hazard_Calc!K:K,TRUE,Hazard_Calc!D:D,1)</f>
        <v>0</v>
      </c>
      <c r="N3" s="27">
        <f t="shared" ref="N3" si="5">IFERROR(K3/SUM($K3:$M3),0)</f>
        <v>0</v>
      </c>
      <c r="O3" s="27">
        <f t="shared" ref="O3" si="6">IFERROR(L3/SUM($K3:$M3),0)</f>
        <v>0</v>
      </c>
      <c r="P3" s="27">
        <f t="shared" ref="P3" si="7">IFERROR(M3/SUM($K3:$M3),0)</f>
        <v>0</v>
      </c>
      <c r="Q3" t="str">
        <f>IF(ISBLANK('2. Hazardous events and trends'!F8),"",'2. Hazardous events and trends'!F8)</f>
        <v/>
      </c>
    </row>
  </sheetData>
  <conditionalFormatting sqref="A2:B3">
    <cfRule type="expression" dxfId="1" priority="3">
      <formula>AND($A2="No",NOT(ISBLANK($A2)))</formula>
    </cfRule>
  </conditionalFormatting>
  <conditionalFormatting sqref="I2:I3">
    <cfRule type="iconSet" priority="3445">
      <iconSet showValue="0" reverse="1">
        <cfvo type="percent" val="0"/>
        <cfvo type="percent" val="33"/>
        <cfvo type="percent" val="67"/>
      </iconSet>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1:M29"/>
  <sheetViews>
    <sheetView zoomScaleNormal="100" workbookViewId="0">
      <selection activeCell="D6" sqref="D6"/>
    </sheetView>
  </sheetViews>
  <sheetFormatPr baseColWidth="10" defaultColWidth="8.83203125" defaultRowHeight="14"/>
  <cols>
    <col min="1" max="1" width="3.6640625" customWidth="1"/>
    <col min="2" max="2" width="48.5" customWidth="1"/>
    <col min="3" max="9" width="15.6640625" customWidth="1"/>
    <col min="11" max="11" width="24.83203125" customWidth="1"/>
  </cols>
  <sheetData>
    <row r="1" spans="2:13">
      <c r="C1" s="155" t="s">
        <v>141</v>
      </c>
      <c r="D1" s="155" t="s">
        <v>142</v>
      </c>
      <c r="E1" s="155"/>
      <c r="F1" s="155"/>
      <c r="G1" s="155"/>
      <c r="H1" s="155"/>
      <c r="I1" s="155"/>
    </row>
    <row r="2" spans="2:13" ht="25">
      <c r="C2" s="344" t="s">
        <v>130</v>
      </c>
      <c r="D2" s="344" t="s">
        <v>138</v>
      </c>
      <c r="E2" s="154"/>
      <c r="F2" s="154"/>
      <c r="G2" s="154"/>
      <c r="H2" s="154"/>
      <c r="I2" s="154"/>
    </row>
    <row r="3" spans="2:13" ht="15">
      <c r="C3" s="3" t="s">
        <v>0</v>
      </c>
      <c r="D3" s="3" t="s">
        <v>14</v>
      </c>
      <c r="E3" s="3"/>
      <c r="F3" s="3"/>
      <c r="G3" s="3"/>
      <c r="H3" s="3"/>
      <c r="I3" s="3"/>
    </row>
    <row r="4" spans="2:13" ht="30">
      <c r="B4" t="s">
        <v>31</v>
      </c>
      <c r="C4" s="3" t="str" cm="1">
        <f t="array" ref="C4:D4">TRANSPOSE('2. Hazardous events and trends'!E7:E8)</f>
        <v>✅ Yes</v>
      </c>
      <c r="D4" s="3" t="str">
        <v>✅ Yes</v>
      </c>
      <c r="E4" s="3" t="s">
        <v>205</v>
      </c>
      <c r="F4" s="3" t="s">
        <v>30</v>
      </c>
      <c r="G4" s="3" t="s">
        <v>206</v>
      </c>
      <c r="H4" s="3" t="s">
        <v>208</v>
      </c>
      <c r="I4" s="3" t="s">
        <v>207</v>
      </c>
      <c r="J4" t="s">
        <v>191</v>
      </c>
      <c r="K4" s="3" t="s">
        <v>98</v>
      </c>
      <c r="L4" s="155" t="s">
        <v>141</v>
      </c>
      <c r="M4" s="155" t="s">
        <v>142</v>
      </c>
    </row>
    <row r="5" spans="2:13">
      <c r="B5" s="1" t="s">
        <v>83</v>
      </c>
      <c r="C5" s="1" t="s">
        <v>13</v>
      </c>
      <c r="D5" s="1" t="s">
        <v>13</v>
      </c>
      <c r="E5" s="1"/>
      <c r="F5" s="1"/>
      <c r="G5" s="1"/>
      <c r="H5" s="1"/>
      <c r="I5" s="1"/>
    </row>
    <row r="6" spans="2:13">
      <c r="B6" t="s">
        <v>8</v>
      </c>
      <c r="C6" s="2" t="s">
        <v>5</v>
      </c>
      <c r="D6" s="2" t="s">
        <v>4</v>
      </c>
      <c r="E6" s="2" t="b">
        <f>'4. Design features'!F20=INDEX(RatingOptionSelect,2)</f>
        <v>0</v>
      </c>
      <c r="F6" s="2" t="str">
        <f>IF('4. Design features'!G20=0,"",'4. Design features'!G20)</f>
        <v/>
      </c>
      <c r="G6" s="2" t="b">
        <f>ISBLANK('4. Design features'!I20)=FALSE</f>
        <v>0</v>
      </c>
      <c r="H6" s="2" t="str">
        <f>IF('4. Design features'!H20=0,"",'4. Design features'!H20)</f>
        <v/>
      </c>
      <c r="I6" s="2" t="str">
        <f>IF('4. Design features'!I20=0,"",'4. Design features'!I20)</f>
        <v/>
      </c>
      <c r="J6" t="s">
        <v>187</v>
      </c>
      <c r="K6" t="str">
        <f t="shared" ref="K6:K24" si="0">_xlfn.CONCAT(L6:M6)</f>
        <v xml:space="preserve">💦 </v>
      </c>
      <c r="L6" t="str">
        <f>IF(AND(C6="Yes",C$4=Model_Lists!$A$4),C$2,"")</f>
        <v xml:space="preserve">💦 </v>
      </c>
      <c r="M6" t="str">
        <f>IF(AND(D6="Yes",D$4=Model_Lists!$A$4),D$2,"")</f>
        <v/>
      </c>
    </row>
    <row r="7" spans="2:13">
      <c r="B7" t="s">
        <v>97</v>
      </c>
      <c r="C7" s="2" t="s">
        <v>5</v>
      </c>
      <c r="D7" s="2" t="s">
        <v>4</v>
      </c>
      <c r="E7" s="2" t="b">
        <f>'4. Design features'!F21=INDEX(RatingOptionSelect,2)</f>
        <v>0</v>
      </c>
      <c r="F7" s="2" t="str">
        <f>IF('4. Design features'!G21=0,"",'4. Design features'!G21)</f>
        <v/>
      </c>
      <c r="G7" s="2" t="b">
        <f>ISBLANK('4. Design features'!I21)=FALSE</f>
        <v>0</v>
      </c>
      <c r="H7" s="2" t="str">
        <f>IF('4. Design features'!H21=0,"",'4. Design features'!H21)</f>
        <v/>
      </c>
      <c r="I7" s="2" t="str">
        <f>IF('4. Design features'!I21=0,"",'4. Design features'!I21)</f>
        <v/>
      </c>
      <c r="J7" t="s">
        <v>188</v>
      </c>
      <c r="K7" t="str">
        <f t="shared" si="0"/>
        <v xml:space="preserve">💦 </v>
      </c>
      <c r="L7" t="str">
        <f>IF(AND(C7="Yes",C$4=Model_Lists!$A$4),C$2,"")</f>
        <v xml:space="preserve">💦 </v>
      </c>
      <c r="M7" t="str">
        <f>IF(AND(D7="Yes",D$4=Model_Lists!$A$4),D$2,"")</f>
        <v/>
      </c>
    </row>
    <row r="8" spans="2:13">
      <c r="B8" t="s">
        <v>15</v>
      </c>
      <c r="C8" s="2" t="s">
        <v>5</v>
      </c>
      <c r="D8" s="2" t="s">
        <v>5</v>
      </c>
      <c r="E8" s="2" t="b">
        <f>'4. Design features'!F22=INDEX(RatingOptionSelect,2)</f>
        <v>0</v>
      </c>
      <c r="F8" s="2" t="str">
        <f>IF('4. Design features'!G22=0,"",'4. Design features'!G22)</f>
        <v/>
      </c>
      <c r="G8" s="2" t="b">
        <f>ISBLANK('4. Design features'!I22)=FALSE</f>
        <v>0</v>
      </c>
      <c r="H8" s="2" t="str">
        <f>IF('4. Design features'!H22=0,"",'4. Design features'!H22)</f>
        <v/>
      </c>
      <c r="I8" s="2" t="str">
        <f>IF('4. Design features'!I22=0,"",'4. Design features'!I22)</f>
        <v/>
      </c>
      <c r="J8" t="s">
        <v>189</v>
      </c>
      <c r="K8" t="str">
        <f t="shared" si="0"/>
        <v xml:space="preserve">💦 🌵 </v>
      </c>
      <c r="L8" t="str">
        <f>IF(AND(C8="Yes",C$4=Model_Lists!$A$4),C$2,"")</f>
        <v xml:space="preserve">💦 </v>
      </c>
      <c r="M8" t="str">
        <f>IF(AND(D8="Yes",D$4=Model_Lists!$A$4),D$2,"")</f>
        <v xml:space="preserve">🌵 </v>
      </c>
    </row>
    <row r="9" spans="2:13">
      <c r="B9" t="s">
        <v>9</v>
      </c>
      <c r="C9" s="2" t="s">
        <v>5</v>
      </c>
      <c r="D9" s="2" t="s">
        <v>5</v>
      </c>
      <c r="E9" s="2" t="b">
        <f>'4. Design features'!F23=INDEX(RatingOptionSelect,2)</f>
        <v>0</v>
      </c>
      <c r="F9" s="2" t="str">
        <f>IF('4. Design features'!G23=0,"",'4. Design features'!G23)</f>
        <v/>
      </c>
      <c r="G9" s="2" t="b">
        <f>ISBLANK('4. Design features'!I23)=FALSE</f>
        <v>0</v>
      </c>
      <c r="H9" s="2" t="str">
        <f>IF('4. Design features'!H23=0,"",'4. Design features'!H23)</f>
        <v/>
      </c>
      <c r="I9" s="2" t="str">
        <f>IF('4. Design features'!I23=0,"",'4. Design features'!I23)</f>
        <v/>
      </c>
      <c r="J9" t="s">
        <v>190</v>
      </c>
      <c r="K9" t="str">
        <f t="shared" si="0"/>
        <v xml:space="preserve">💦 🌵 </v>
      </c>
      <c r="L9" t="str">
        <f>IF(AND(C9="Yes",C$4=Model_Lists!$A$4),C$2,"")</f>
        <v xml:space="preserve">💦 </v>
      </c>
      <c r="M9" t="str">
        <f>IF(AND(D9="Yes",D$4=Model_Lists!$A$4),D$2,"")</f>
        <v xml:space="preserve">🌵 </v>
      </c>
    </row>
    <row r="10" spans="2:13">
      <c r="B10" s="1" t="s">
        <v>84</v>
      </c>
      <c r="C10" s="1"/>
      <c r="D10" s="1"/>
      <c r="E10" s="2" t="b">
        <f>'4. Design features'!F24=INDEX(RatingOptionSelect,2)</f>
        <v>0</v>
      </c>
      <c r="F10" s="2" t="str">
        <f>IF('4. Design features'!G24=0,"",'4. Design features'!G24)</f>
        <v/>
      </c>
      <c r="G10" s="2" t="b">
        <f>ISBLANK('4. Design features'!I24)=FALSE</f>
        <v>0</v>
      </c>
      <c r="H10" s="2" t="str">
        <f>IF('4. Design features'!H24=0,"",'4. Design features'!H24)</f>
        <v/>
      </c>
      <c r="I10" s="2" t="str">
        <f>IF('4. Design features'!I24=0,"",'4. Design features'!I24)</f>
        <v/>
      </c>
      <c r="K10" t="str">
        <f t="shared" si="0"/>
        <v/>
      </c>
      <c r="L10" t="str">
        <f>IF(AND(C10="Yes",C$4=Model_Lists!$A$4),C$2,"")</f>
        <v/>
      </c>
      <c r="M10" t="str">
        <f>IF(AND(D10="Yes",D$4=Model_Lists!$A$4),D$2,"")</f>
        <v/>
      </c>
    </row>
    <row r="11" spans="2:13">
      <c r="B11" t="s">
        <v>80</v>
      </c>
      <c r="C11" s="2" t="s">
        <v>5</v>
      </c>
      <c r="D11" s="2" t="s">
        <v>5</v>
      </c>
      <c r="E11" s="2" t="b">
        <f>'4. Design features'!F25=INDEX(RatingOptionSelect,2)</f>
        <v>0</v>
      </c>
      <c r="F11" s="2" t="str">
        <f>IF('4. Design features'!G25=0,"",'4. Design features'!G25)</f>
        <v/>
      </c>
      <c r="G11" s="2" t="b">
        <f>ISBLANK('4. Design features'!I25)=FALSE</f>
        <v>0</v>
      </c>
      <c r="H11" s="2" t="str">
        <f>IF('4. Design features'!H25=0,"",'4. Design features'!H25)</f>
        <v/>
      </c>
      <c r="I11" s="2" t="str">
        <f>IF('4. Design features'!I25=0,"",'4. Design features'!I25)</f>
        <v/>
      </c>
      <c r="J11" t="s">
        <v>192</v>
      </c>
      <c r="K11" t="str">
        <f t="shared" si="0"/>
        <v xml:space="preserve">💦 🌵 </v>
      </c>
      <c r="L11" t="str">
        <f>IF(AND(C11="Yes",C$4=Model_Lists!$A$4),C$2,"")</f>
        <v xml:space="preserve">💦 </v>
      </c>
      <c r="M11" t="str">
        <f>IF(AND(D11="Yes",D$4=Model_Lists!$A$4),D$2,"")</f>
        <v xml:space="preserve">🌵 </v>
      </c>
    </row>
    <row r="12" spans="2:13">
      <c r="B12" t="s">
        <v>6</v>
      </c>
      <c r="C12" s="2" t="s">
        <v>5</v>
      </c>
      <c r="D12" s="2" t="s">
        <v>5</v>
      </c>
      <c r="E12" s="2" t="b">
        <f>'4. Design features'!F26=INDEX(RatingOptionSelect,2)</f>
        <v>0</v>
      </c>
      <c r="F12" s="2" t="str">
        <f>IF('4. Design features'!G26=0,"",'4. Design features'!G26)</f>
        <v/>
      </c>
      <c r="G12" s="2" t="b">
        <f>ISBLANK('4. Design features'!I26)=FALSE</f>
        <v>0</v>
      </c>
      <c r="H12" s="2" t="str">
        <f>IF('4. Design features'!H26=0,"",'4. Design features'!H26)</f>
        <v/>
      </c>
      <c r="I12" s="2" t="str">
        <f>IF('4. Design features'!I26=0,"",'4. Design features'!I26)</f>
        <v/>
      </c>
      <c r="J12" t="s">
        <v>193</v>
      </c>
      <c r="K12" t="str">
        <f t="shared" si="0"/>
        <v xml:space="preserve">💦 🌵 </v>
      </c>
      <c r="L12" t="str">
        <f>IF(AND(C12="Yes",C$4=Model_Lists!$A$4),C$2,"")</f>
        <v xml:space="preserve">💦 </v>
      </c>
      <c r="M12" t="str">
        <f>IF(AND(D12="Yes",D$4=Model_Lists!$A$4),D$2,"")</f>
        <v xml:space="preserve">🌵 </v>
      </c>
    </row>
    <row r="13" spans="2:13">
      <c r="B13" t="s">
        <v>7</v>
      </c>
      <c r="C13" s="2" t="s">
        <v>5</v>
      </c>
      <c r="D13" s="2" t="s">
        <v>4</v>
      </c>
      <c r="E13" s="2" t="b">
        <f>'4. Design features'!F27=INDEX(RatingOptionSelect,2)</f>
        <v>0</v>
      </c>
      <c r="F13" s="2" t="str">
        <f>IF('4. Design features'!G27=0,"",'4. Design features'!G27)</f>
        <v/>
      </c>
      <c r="G13" s="2" t="b">
        <f>ISBLANK('4. Design features'!I27)=FALSE</f>
        <v>0</v>
      </c>
      <c r="H13" s="2" t="str">
        <f>IF('4. Design features'!H27=0,"",'4. Design features'!H27)</f>
        <v/>
      </c>
      <c r="I13" s="2" t="str">
        <f>IF('4. Design features'!I27=0,"",'4. Design features'!I27)</f>
        <v/>
      </c>
      <c r="J13" t="s">
        <v>194</v>
      </c>
      <c r="K13" t="str">
        <f t="shared" si="0"/>
        <v xml:space="preserve">💦 </v>
      </c>
      <c r="L13" t="str">
        <f>IF(AND(C13="Yes",C$4=Model_Lists!$A$4),C$2,"")</f>
        <v xml:space="preserve">💦 </v>
      </c>
      <c r="M13" t="str">
        <f>IF(AND(D13="Yes",D$4=Model_Lists!$A$4),D$2,"")</f>
        <v/>
      </c>
    </row>
    <row r="14" spans="2:13">
      <c r="B14" s="1" t="s">
        <v>85</v>
      </c>
      <c r="C14" s="1" t="s">
        <v>13</v>
      </c>
      <c r="D14" s="1" t="s">
        <v>13</v>
      </c>
      <c r="E14" s="2" t="b">
        <f>'4. Design features'!F28=INDEX(RatingOptionSelect,2)</f>
        <v>0</v>
      </c>
      <c r="F14" s="2" t="str">
        <f>IF('4. Design features'!G28=0,"",'4. Design features'!G28)</f>
        <v/>
      </c>
      <c r="G14" s="2" t="b">
        <f>ISBLANK('4. Design features'!I28)=FALSE</f>
        <v>0</v>
      </c>
      <c r="H14" s="2" t="str">
        <f>IF('4. Design features'!H28=0,"",'4. Design features'!H28)</f>
        <v/>
      </c>
      <c r="I14" s="2" t="str">
        <f>IF('4. Design features'!I28=0,"",'4. Design features'!I28)</f>
        <v/>
      </c>
      <c r="K14" t="str">
        <f t="shared" si="0"/>
        <v/>
      </c>
      <c r="L14" t="str">
        <f>IF(AND(C14="Yes",C$4=Model_Lists!$A$4),C$2,"")</f>
        <v/>
      </c>
      <c r="M14" t="str">
        <f>IF(AND(D14="Yes",D$4=Model_Lists!$A$4),D$2,"")</f>
        <v/>
      </c>
    </row>
    <row r="15" spans="2:13">
      <c r="B15" t="s">
        <v>16</v>
      </c>
      <c r="C15" s="2" t="s">
        <v>5</v>
      </c>
      <c r="D15" s="2" t="s">
        <v>5</v>
      </c>
      <c r="E15" s="2" t="b">
        <f>'4. Design features'!F29=INDEX(RatingOptionSelect,2)</f>
        <v>0</v>
      </c>
      <c r="F15" s="2" t="str">
        <f>IF('4. Design features'!G29=0,"",'4. Design features'!G29)</f>
        <v/>
      </c>
      <c r="G15" s="2" t="b">
        <f>ISBLANK('4. Design features'!I29)=FALSE</f>
        <v>0</v>
      </c>
      <c r="H15" s="2" t="str">
        <f>IF('4. Design features'!H29=0,"",'4. Design features'!H29)</f>
        <v/>
      </c>
      <c r="I15" s="2" t="str">
        <f>IF('4. Design features'!I29=0,"",'4. Design features'!I29)</f>
        <v/>
      </c>
      <c r="J15" t="s">
        <v>195</v>
      </c>
      <c r="K15" t="str">
        <f t="shared" si="0"/>
        <v xml:space="preserve">💦 🌵 </v>
      </c>
      <c r="L15" t="str">
        <f>IF(AND(C15="Yes",C$4=Model_Lists!$A$4),C$2,"")</f>
        <v xml:space="preserve">💦 </v>
      </c>
      <c r="M15" t="str">
        <f>IF(AND(D15="Yes",D$4=Model_Lists!$A$4),D$2,"")</f>
        <v xml:space="preserve">🌵 </v>
      </c>
    </row>
    <row r="16" spans="2:13">
      <c r="B16" t="s">
        <v>17</v>
      </c>
      <c r="C16" s="2" t="s">
        <v>5</v>
      </c>
      <c r="D16" s="2" t="s">
        <v>5</v>
      </c>
      <c r="E16" s="2" t="b">
        <f>'4. Design features'!F30=INDEX(RatingOptionSelect,2)</f>
        <v>0</v>
      </c>
      <c r="F16" s="2" t="str">
        <f>IF('4. Design features'!G30=0,"",'4. Design features'!G30)</f>
        <v/>
      </c>
      <c r="G16" s="2" t="b">
        <f>ISBLANK('4. Design features'!I30)=FALSE</f>
        <v>0</v>
      </c>
      <c r="H16" s="2" t="str">
        <f>IF('4. Design features'!H30=0,"",'4. Design features'!H30)</f>
        <v/>
      </c>
      <c r="I16" s="2" t="str">
        <f>IF('4. Design features'!I30=0,"",'4. Design features'!I30)</f>
        <v/>
      </c>
      <c r="J16" t="s">
        <v>196</v>
      </c>
      <c r="K16" t="str">
        <f t="shared" si="0"/>
        <v xml:space="preserve">💦 🌵 </v>
      </c>
      <c r="L16" t="str">
        <f>IF(AND(C16="Yes",C$4=Model_Lists!$A$4),C$2,"")</f>
        <v xml:space="preserve">💦 </v>
      </c>
      <c r="M16" t="str">
        <f>IF(AND(D16="Yes",D$4=Model_Lists!$A$4),D$2,"")</f>
        <v xml:space="preserve">🌵 </v>
      </c>
    </row>
    <row r="17" spans="2:13">
      <c r="B17" t="s">
        <v>10</v>
      </c>
      <c r="C17" s="2" t="s">
        <v>5</v>
      </c>
      <c r="D17" s="2" t="s">
        <v>5</v>
      </c>
      <c r="E17" s="2" t="b">
        <f>'4. Design features'!F31=INDEX(RatingOptionSelect,2)</f>
        <v>0</v>
      </c>
      <c r="F17" s="2" t="str">
        <f>IF('4. Design features'!G31=0,"",'4. Design features'!G31)</f>
        <v/>
      </c>
      <c r="G17" s="2" t="b">
        <f>ISBLANK('4. Design features'!I31)=FALSE</f>
        <v>0</v>
      </c>
      <c r="H17" s="2" t="str">
        <f>IF('4. Design features'!H31=0,"",'4. Design features'!H31)</f>
        <v/>
      </c>
      <c r="I17" s="2" t="str">
        <f>IF('4. Design features'!I31=0,"",'4. Design features'!I31)</f>
        <v/>
      </c>
      <c r="J17" t="s">
        <v>197</v>
      </c>
      <c r="K17" t="str">
        <f t="shared" si="0"/>
        <v xml:space="preserve">💦 🌵 </v>
      </c>
      <c r="L17" t="str">
        <f>IF(AND(C17="Yes",C$4=Model_Lists!$A$4),C$2,"")</f>
        <v xml:space="preserve">💦 </v>
      </c>
      <c r="M17" t="str">
        <f>IF(AND(D17="Yes",D$4=Model_Lists!$A$4),D$2,"")</f>
        <v xml:space="preserve">🌵 </v>
      </c>
    </row>
    <row r="18" spans="2:13">
      <c r="B18" t="s">
        <v>18</v>
      </c>
      <c r="C18" s="2" t="s">
        <v>5</v>
      </c>
      <c r="D18" s="2" t="s">
        <v>5</v>
      </c>
      <c r="E18" s="2" t="b">
        <f>'4. Design features'!F32=INDEX(RatingOptionSelect,2)</f>
        <v>0</v>
      </c>
      <c r="F18" s="2" t="str">
        <f>IF('4. Design features'!G32=0,"",'4. Design features'!G32)</f>
        <v/>
      </c>
      <c r="G18" s="2" t="b">
        <f>ISBLANK('4. Design features'!I32)=FALSE</f>
        <v>0</v>
      </c>
      <c r="H18" s="2" t="str">
        <f>IF('4. Design features'!H32=0,"",'4. Design features'!H32)</f>
        <v/>
      </c>
      <c r="I18" s="2" t="str">
        <f>IF('4. Design features'!I32=0,"",'4. Design features'!I32)</f>
        <v/>
      </c>
      <c r="J18" t="s">
        <v>198</v>
      </c>
      <c r="K18" t="str">
        <f t="shared" si="0"/>
        <v xml:space="preserve">💦 🌵 </v>
      </c>
      <c r="L18" t="str">
        <f>IF(AND(C18="Yes",C$4=Model_Lists!$A$4),C$2,"")</f>
        <v xml:space="preserve">💦 </v>
      </c>
      <c r="M18" t="str">
        <f>IF(AND(D18="Yes",D$4=Model_Lists!$A$4),D$2,"")</f>
        <v xml:space="preserve">🌵 </v>
      </c>
    </row>
    <row r="19" spans="2:13">
      <c r="B19" s="1" t="s">
        <v>11</v>
      </c>
      <c r="C19" s="1" t="s">
        <v>13</v>
      </c>
      <c r="D19" s="1" t="s">
        <v>13</v>
      </c>
      <c r="E19" s="2" t="b">
        <f>'4. Design features'!F33=INDEX(RatingOptionSelect,2)</f>
        <v>0</v>
      </c>
      <c r="F19" s="2" t="str">
        <f>IF('4. Design features'!G33=0,"",'4. Design features'!G33)</f>
        <v/>
      </c>
      <c r="G19" s="2" t="b">
        <f>ISBLANK('4. Design features'!I33)=FALSE</f>
        <v>0</v>
      </c>
      <c r="H19" s="2" t="str">
        <f>IF('4. Design features'!H33=0,"",'4. Design features'!H33)</f>
        <v/>
      </c>
      <c r="I19" s="2" t="str">
        <f>IF('4. Design features'!I33=0,"",'4. Design features'!I33)</f>
        <v/>
      </c>
      <c r="K19" t="str">
        <f t="shared" si="0"/>
        <v/>
      </c>
      <c r="L19" t="str">
        <f>IF(AND(C19="Yes",C$4=Model_Lists!$A$4),C$2,"")</f>
        <v/>
      </c>
      <c r="M19" t="str">
        <f>IF(AND(D19="Yes",D$4=Model_Lists!$A$4),D$2,"")</f>
        <v/>
      </c>
    </row>
    <row r="20" spans="2:13">
      <c r="B20" t="s">
        <v>12</v>
      </c>
      <c r="C20" s="2" t="s">
        <v>5</v>
      </c>
      <c r="D20" s="2" t="s">
        <v>5</v>
      </c>
      <c r="E20" s="2" t="b">
        <f>'4. Design features'!F34=INDEX(RatingOptionSelect,2)</f>
        <v>0</v>
      </c>
      <c r="F20" s="2" t="str">
        <f>IF('4. Design features'!G34=0,"",'4. Design features'!G34)</f>
        <v/>
      </c>
      <c r="G20" s="2" t="b">
        <f>ISBLANK('4. Design features'!I34)=FALSE</f>
        <v>0</v>
      </c>
      <c r="H20" s="2" t="str">
        <f>IF('4. Design features'!H34=0,"",'4. Design features'!H34)</f>
        <v/>
      </c>
      <c r="I20" s="2" t="str">
        <f>IF('4. Design features'!I34=0,"",'4. Design features'!I34)</f>
        <v/>
      </c>
      <c r="J20" t="s">
        <v>199</v>
      </c>
      <c r="K20" t="str">
        <f t="shared" si="0"/>
        <v xml:space="preserve">💦 🌵 </v>
      </c>
      <c r="L20" t="str">
        <f>IF(AND(C20="Yes",C$4=Model_Lists!$A$4),C$2,"")</f>
        <v xml:space="preserve">💦 </v>
      </c>
      <c r="M20" t="str">
        <f>IF(AND(D20="Yes",D$4=Model_Lists!$A$4),D$2,"")</f>
        <v xml:space="preserve">🌵 </v>
      </c>
    </row>
    <row r="21" spans="2:13">
      <c r="B21" t="s">
        <v>37</v>
      </c>
      <c r="C21" s="2" t="s">
        <v>5</v>
      </c>
      <c r="D21" s="2" t="s">
        <v>5</v>
      </c>
      <c r="E21" s="2" t="b">
        <f>'4. Design features'!F35=INDEX(RatingOptionSelect,2)</f>
        <v>0</v>
      </c>
      <c r="F21" s="2" t="str">
        <f>IF('4. Design features'!G35=0,"",'4. Design features'!G35)</f>
        <v/>
      </c>
      <c r="G21" s="2" t="b">
        <f>ISBLANK('4. Design features'!I35)=FALSE</f>
        <v>0</v>
      </c>
      <c r="H21" s="2" t="str">
        <f>IF('4. Design features'!H35=0,"",'4. Design features'!H35)</f>
        <v/>
      </c>
      <c r="I21" s="2" t="str">
        <f>IF('4. Design features'!I35=0,"",'4. Design features'!I35)</f>
        <v/>
      </c>
      <c r="J21" t="s">
        <v>200</v>
      </c>
      <c r="K21" t="str">
        <f t="shared" si="0"/>
        <v xml:space="preserve">💦 🌵 </v>
      </c>
      <c r="L21" t="str">
        <f>IF(AND(C21="Yes",C$4=Model_Lists!$A$4),C$2,"")</f>
        <v xml:space="preserve">💦 </v>
      </c>
      <c r="M21" t="str">
        <f>IF(AND(D21="Yes",D$4=Model_Lists!$A$4),D$2,"")</f>
        <v xml:space="preserve">🌵 </v>
      </c>
    </row>
    <row r="22" spans="2:13">
      <c r="B22" s="1" t="s">
        <v>201</v>
      </c>
      <c r="C22" s="1" t="s">
        <v>13</v>
      </c>
      <c r="D22" s="1" t="s">
        <v>13</v>
      </c>
      <c r="E22" s="2" t="b">
        <f>'4. Design features'!F36=INDEX(RatingOptionSelect,2)</f>
        <v>0</v>
      </c>
      <c r="F22" s="2" t="str">
        <f>IF('4. Design features'!G36=0,"",'4. Design features'!G36)</f>
        <v/>
      </c>
      <c r="G22" s="2" t="b">
        <f>ISBLANK('4. Design features'!I36)=FALSE</f>
        <v>0</v>
      </c>
      <c r="H22" s="2" t="str">
        <f>IF('4. Design features'!H36=0,"",'4. Design features'!H36)</f>
        <v/>
      </c>
      <c r="I22" s="2" t="str">
        <f>IF('4. Design features'!I36=0,"",'4. Design features'!I36)</f>
        <v/>
      </c>
      <c r="K22" t="str">
        <f t="shared" si="0"/>
        <v/>
      </c>
      <c r="L22" t="str">
        <f t="shared" ref="L22:M24" si="1">IF(C22="Yes",C$2,"")</f>
        <v/>
      </c>
      <c r="M22" t="str">
        <f t="shared" si="1"/>
        <v/>
      </c>
    </row>
    <row r="23" spans="2:13">
      <c r="B23" t="s">
        <v>81</v>
      </c>
      <c r="C23" s="2" t="s">
        <v>4</v>
      </c>
      <c r="D23" s="2" t="s">
        <v>4</v>
      </c>
      <c r="E23" s="2" t="b">
        <f>'4. Design features'!F37=INDEX(RatingOptionSelect,2)</f>
        <v>0</v>
      </c>
      <c r="F23" s="2" t="str">
        <f>IF('4. Design features'!G37=0,"",'4. Design features'!G37)</f>
        <v/>
      </c>
      <c r="G23" s="2" t="b">
        <f>ISBLANK('4. Design features'!I37)=FALSE</f>
        <v>0</v>
      </c>
      <c r="H23" s="2" t="str">
        <f>IF('4. Design features'!H37=0,"",'4. Design features'!H37)</f>
        <v/>
      </c>
      <c r="I23" s="2" t="str">
        <f>IF('4. Design features'!I37=0,"",'4. Design features'!I37)</f>
        <v/>
      </c>
      <c r="J23" t="s">
        <v>202</v>
      </c>
      <c r="K23" t="str">
        <f t="shared" si="0"/>
        <v/>
      </c>
      <c r="L23" t="str">
        <f t="shared" si="1"/>
        <v/>
      </c>
      <c r="M23" t="str">
        <f t="shared" si="1"/>
        <v/>
      </c>
    </row>
    <row r="24" spans="2:13">
      <c r="B24" t="s">
        <v>82</v>
      </c>
      <c r="C24" s="2" t="s">
        <v>4</v>
      </c>
      <c r="D24" s="2" t="s">
        <v>4</v>
      </c>
      <c r="E24" s="2" t="b">
        <f>'4. Design features'!F38=INDEX(RatingOptionSelect,2)</f>
        <v>0</v>
      </c>
      <c r="F24" s="2" t="str">
        <f>IF('4. Design features'!G38=0,"",'4. Design features'!G38)</f>
        <v/>
      </c>
      <c r="G24" s="2" t="b">
        <f>ISBLANK('4. Design features'!I38)=FALSE</f>
        <v>0</v>
      </c>
      <c r="H24" s="2" t="str">
        <f>IF('4. Design features'!H38=0,"",'4. Design features'!H38)</f>
        <v/>
      </c>
      <c r="I24" s="2" t="str">
        <f>IF('4. Design features'!I38=0,"",'4. Design features'!I38)</f>
        <v/>
      </c>
      <c r="J24" t="s">
        <v>203</v>
      </c>
      <c r="K24" t="str">
        <f t="shared" si="0"/>
        <v/>
      </c>
      <c r="L24" t="str">
        <f t="shared" si="1"/>
        <v/>
      </c>
      <c r="M24" t="str">
        <f t="shared" si="1"/>
        <v/>
      </c>
    </row>
    <row r="25" spans="2:13">
      <c r="B25" s="1"/>
      <c r="C25" s="1"/>
      <c r="D25" s="1"/>
      <c r="E25" s="1"/>
      <c r="F25" s="1"/>
      <c r="G25" s="1"/>
      <c r="H25" s="1"/>
      <c r="I25" s="1"/>
    </row>
    <row r="26" spans="2:13">
      <c r="B26" s="1"/>
      <c r="C26" s="1"/>
      <c r="D26" s="1"/>
      <c r="E26" s="1"/>
      <c r="F26" s="1"/>
      <c r="G26" s="1"/>
      <c r="H26" s="1"/>
      <c r="I26" s="1"/>
    </row>
    <row r="27" spans="2:13">
      <c r="C27" s="2"/>
      <c r="D27" s="2"/>
      <c r="E27" s="2"/>
      <c r="F27" s="2"/>
      <c r="G27" s="2"/>
      <c r="H27" s="2"/>
      <c r="I27" s="2"/>
    </row>
    <row r="28" spans="2:13">
      <c r="C28" s="2"/>
      <c r="D28" s="2"/>
      <c r="E28" s="2"/>
      <c r="F28" s="2"/>
      <c r="G28" s="2"/>
      <c r="H28" s="2"/>
      <c r="I28" s="2"/>
    </row>
    <row r="29" spans="2:13">
      <c r="C29" s="2"/>
      <c r="D29" s="2"/>
      <c r="E29" s="2"/>
      <c r="F29" s="2"/>
      <c r="G29" s="2"/>
      <c r="H29" s="2"/>
      <c r="I29" s="2"/>
    </row>
  </sheetData>
  <customSheetViews>
    <customSheetView guid="{2AB498D9-D32A-4EB2-B4F2-37A196616A87}" state="hidden">
      <selection activeCell="E13" sqref="E13"/>
      <pageMargins left="0.7" right="0.7" top="0.75" bottom="0.75" header="0.3" footer="0.3"/>
    </customSheetView>
  </customSheetViews>
  <conditionalFormatting sqref="E2:I2">
    <cfRule type="expression" dxfId="0" priority="1">
      <formula>#REF!="⛔️ No"</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dimension ref="A1:O38"/>
  <sheetViews>
    <sheetView zoomScale="90" zoomScaleNormal="90" workbookViewId="0">
      <selection activeCell="H24" sqref="H24"/>
    </sheetView>
  </sheetViews>
  <sheetFormatPr baseColWidth="10" defaultColWidth="8.83203125" defaultRowHeight="14"/>
  <cols>
    <col min="2" max="2" width="80.6640625" customWidth="1"/>
    <col min="5" max="5" width="13.6640625" customWidth="1"/>
    <col min="8" max="8" width="9.83203125" customWidth="1"/>
    <col min="9" max="9" width="9.33203125" customWidth="1"/>
    <col min="10" max="10" width="10.33203125" customWidth="1"/>
    <col min="11" max="12" width="9.33203125" customWidth="1"/>
    <col min="13" max="13" width="68.6640625" customWidth="1"/>
  </cols>
  <sheetData>
    <row r="1" spans="1:15">
      <c r="A1" t="s">
        <v>60</v>
      </c>
      <c r="B1" s="15" t="s">
        <v>34</v>
      </c>
      <c r="C1" s="15" t="s">
        <v>212</v>
      </c>
      <c r="D1" s="15" t="s">
        <v>214</v>
      </c>
      <c r="E1" s="15" t="s">
        <v>94</v>
      </c>
      <c r="F1" s="15" t="s">
        <v>96</v>
      </c>
      <c r="G1" s="15"/>
      <c r="H1" s="15" t="s">
        <v>103</v>
      </c>
      <c r="I1" s="15" t="s">
        <v>116</v>
      </c>
      <c r="J1" s="15" t="s">
        <v>117</v>
      </c>
      <c r="K1" s="15" t="s">
        <v>118</v>
      </c>
      <c r="L1" s="15" t="s">
        <v>102</v>
      </c>
      <c r="M1" s="15" t="s">
        <v>98</v>
      </c>
      <c r="N1" s="15" t="s">
        <v>212</v>
      </c>
      <c r="O1" s="15" t="s">
        <v>214</v>
      </c>
    </row>
    <row r="2" spans="1:15">
      <c r="A2" t="s">
        <v>61</v>
      </c>
      <c r="B2" t="s">
        <v>108</v>
      </c>
      <c r="C2">
        <v>1</v>
      </c>
      <c r="D2">
        <v>0</v>
      </c>
      <c r="E2" t="str">
        <f>'3. Hazards'!F21</f>
        <v>Select One</v>
      </c>
      <c r="F2">
        <f t="shared" ref="F2:F20" si="0">SUM(C2:D2)</f>
        <v>1</v>
      </c>
      <c r="G2">
        <f>'3. Hazards'!$G21</f>
        <v>0</v>
      </c>
      <c r="H2" t="str">
        <f>IF(G2=0,"-",G2)</f>
        <v>-</v>
      </c>
      <c r="I2" t="b">
        <f>'3. Hazards'!$G21=I$1</f>
        <v>0</v>
      </c>
      <c r="J2" t="b">
        <f>'3. Hazards'!$G21=J$1</f>
        <v>0</v>
      </c>
      <c r="K2" t="b">
        <f>'3. Hazards'!$G21=K$1</f>
        <v>0</v>
      </c>
      <c r="L2" t="str">
        <f>IF(ISBLANK('3. Hazards'!H21),"",'3. Hazards'!H21)</f>
        <v/>
      </c>
      <c r="M2" t="str">
        <f t="shared" ref="M2:M20" si="1">_xlfn.CONCAT(N2:O2)</f>
        <v>💦</v>
      </c>
      <c r="N2" t="str">
        <f>IF(AND(C2=1,DF_Calc!C$4=Model_Lists!$A$4),C$1,"")</f>
        <v>💦</v>
      </c>
      <c r="O2" t="str">
        <f>IF(AND(D2=1,DF_Calc!D$4=Model_Lists!$A$4),D$1,"")</f>
        <v/>
      </c>
    </row>
    <row r="3" spans="1:15">
      <c r="A3" t="s">
        <v>63</v>
      </c>
      <c r="B3" t="s">
        <v>58</v>
      </c>
      <c r="C3">
        <v>0</v>
      </c>
      <c r="D3">
        <v>1</v>
      </c>
      <c r="E3" t="str">
        <f>'3. Hazards'!F22</f>
        <v>Select One</v>
      </c>
      <c r="F3">
        <f t="shared" si="0"/>
        <v>1</v>
      </c>
      <c r="G3">
        <f>'3. Hazards'!$G22</f>
        <v>0</v>
      </c>
      <c r="H3" t="str">
        <f t="shared" ref="H3:H16" si="2">IF(G3=0,"-",G3)</f>
        <v>-</v>
      </c>
      <c r="I3" t="b">
        <f>'3. Hazards'!$G22=I$1</f>
        <v>0</v>
      </c>
      <c r="J3" t="b">
        <f>'3. Hazards'!$G22=J$1</f>
        <v>0</v>
      </c>
      <c r="K3" t="b">
        <f>'3. Hazards'!$G22=K$1</f>
        <v>0</v>
      </c>
      <c r="L3" t="str">
        <f>IF(ISBLANK('3. Hazards'!H22),"",'3. Hazards'!H22)</f>
        <v/>
      </c>
      <c r="M3" t="str">
        <f t="shared" si="1"/>
        <v>🌵</v>
      </c>
      <c r="N3" t="str">
        <f>IF(AND(C3=1,DF_Calc!C$4=Model_Lists!$A$4),C$1,"")</f>
        <v/>
      </c>
      <c r="O3" t="str">
        <f>IF(AND(D3=1,DF_Calc!D$4=Model_Lists!$A$4),D$1,"")</f>
        <v>🌵</v>
      </c>
    </row>
    <row r="4" spans="1:15">
      <c r="A4" t="s">
        <v>64</v>
      </c>
      <c r="B4" t="s">
        <v>3</v>
      </c>
      <c r="C4">
        <v>1</v>
      </c>
      <c r="D4">
        <v>0</v>
      </c>
      <c r="E4" t="str">
        <f>'3. Hazards'!F23</f>
        <v>Select One</v>
      </c>
      <c r="F4">
        <f t="shared" si="0"/>
        <v>1</v>
      </c>
      <c r="G4">
        <f>'3. Hazards'!$G23</f>
        <v>0</v>
      </c>
      <c r="H4" t="str">
        <f t="shared" si="2"/>
        <v>-</v>
      </c>
      <c r="I4" t="b">
        <f>'3. Hazards'!$G23=I$1</f>
        <v>0</v>
      </c>
      <c r="J4" t="b">
        <f>'3. Hazards'!$G23=J$1</f>
        <v>0</v>
      </c>
      <c r="K4" t="b">
        <f>'3. Hazards'!$G23=K$1</f>
        <v>0</v>
      </c>
      <c r="L4" t="str">
        <f>IF(ISBLANK('3. Hazards'!H23),"",'3. Hazards'!H23)</f>
        <v/>
      </c>
      <c r="M4" t="str">
        <f t="shared" si="1"/>
        <v>💦</v>
      </c>
      <c r="N4" t="str">
        <f>IF(AND(C4=1,DF_Calc!C$4=Model_Lists!$A$4),C$1,"")</f>
        <v>💦</v>
      </c>
      <c r="O4" t="str">
        <f>IF(AND(D4=1,DF_Calc!D$4=Model_Lists!$A$4),D$1,"")</f>
        <v/>
      </c>
    </row>
    <row r="5" spans="1:15">
      <c r="A5" t="s">
        <v>65</v>
      </c>
      <c r="B5" t="s">
        <v>50</v>
      </c>
      <c r="C5">
        <v>0</v>
      </c>
      <c r="D5">
        <v>1</v>
      </c>
      <c r="E5" t="str">
        <f>'3. Hazards'!F24</f>
        <v>Select One</v>
      </c>
      <c r="F5">
        <f t="shared" si="0"/>
        <v>1</v>
      </c>
      <c r="G5">
        <f>'3. Hazards'!$G24</f>
        <v>0</v>
      </c>
      <c r="H5" t="str">
        <f t="shared" si="2"/>
        <v>-</v>
      </c>
      <c r="I5" t="b">
        <f>'3. Hazards'!$G24=I$1</f>
        <v>0</v>
      </c>
      <c r="J5" t="b">
        <f>'3. Hazards'!$G24=J$1</f>
        <v>0</v>
      </c>
      <c r="K5" t="b">
        <f>'3. Hazards'!$G24=K$1</f>
        <v>0</v>
      </c>
      <c r="L5" t="str">
        <f>IF(ISBLANK('3. Hazards'!H24),"",'3. Hazards'!H24)</f>
        <v/>
      </c>
      <c r="M5" t="str">
        <f t="shared" si="1"/>
        <v>🌵</v>
      </c>
      <c r="N5" t="str">
        <f>IF(AND(C5=1,DF_Calc!C$4=Model_Lists!$A$4),C$1,"")</f>
        <v/>
      </c>
      <c r="O5" t="str">
        <f>IF(AND(D5=1,DF_Calc!D$4=Model_Lists!$A$4),D$1,"")</f>
        <v>🌵</v>
      </c>
    </row>
    <row r="6" spans="1:15">
      <c r="A6" t="s">
        <v>66</v>
      </c>
      <c r="B6" t="s">
        <v>59</v>
      </c>
      <c r="C6">
        <v>1</v>
      </c>
      <c r="D6">
        <v>0</v>
      </c>
      <c r="E6" t="str">
        <f>'3. Hazards'!F25</f>
        <v>Select One</v>
      </c>
      <c r="F6">
        <f t="shared" si="0"/>
        <v>1</v>
      </c>
      <c r="G6">
        <f>'3. Hazards'!$G25</f>
        <v>0</v>
      </c>
      <c r="H6" t="str">
        <f t="shared" si="2"/>
        <v>-</v>
      </c>
      <c r="I6" t="b">
        <f>'3. Hazards'!$G25=I$1</f>
        <v>0</v>
      </c>
      <c r="J6" t="b">
        <f>'3. Hazards'!$G25=J$1</f>
        <v>0</v>
      </c>
      <c r="K6" t="b">
        <f>'3. Hazards'!$G25=K$1</f>
        <v>0</v>
      </c>
      <c r="L6" t="str">
        <f>IF(ISBLANK('3. Hazards'!H25),"",'3. Hazards'!H25)</f>
        <v/>
      </c>
      <c r="M6" t="str">
        <f t="shared" si="1"/>
        <v>💦</v>
      </c>
      <c r="N6" t="str">
        <f>IF(AND(C6=1,DF_Calc!C$4=Model_Lists!$A$4),C$1,"")</f>
        <v>💦</v>
      </c>
      <c r="O6" t="str">
        <f>IF(AND(D6=1,DF_Calc!D$4=Model_Lists!$A$4),D$1,"")</f>
        <v/>
      </c>
    </row>
    <row r="7" spans="1:15">
      <c r="A7" t="s">
        <v>67</v>
      </c>
      <c r="B7" t="s">
        <v>51</v>
      </c>
      <c r="C7">
        <v>1</v>
      </c>
      <c r="D7">
        <v>0</v>
      </c>
      <c r="E7" t="str">
        <f>'3. Hazards'!F26</f>
        <v>Select One</v>
      </c>
      <c r="F7">
        <f t="shared" si="0"/>
        <v>1</v>
      </c>
      <c r="G7">
        <f>'3. Hazards'!$G26</f>
        <v>0</v>
      </c>
      <c r="H7" t="str">
        <f t="shared" si="2"/>
        <v>-</v>
      </c>
      <c r="I7" t="b">
        <f>'3. Hazards'!$G26=I$1</f>
        <v>0</v>
      </c>
      <c r="J7" t="b">
        <f>'3. Hazards'!$G26=J$1</f>
        <v>0</v>
      </c>
      <c r="K7" t="b">
        <f>'3. Hazards'!$G26=K$1</f>
        <v>0</v>
      </c>
      <c r="L7" t="str">
        <f>IF(ISBLANK('3. Hazards'!H26),"",'3. Hazards'!H26)</f>
        <v/>
      </c>
      <c r="M7" t="str">
        <f t="shared" si="1"/>
        <v>💦</v>
      </c>
      <c r="N7" t="str">
        <f>IF(AND(C7=1,DF_Calc!C$4=Model_Lists!$A$4),C$1,"")</f>
        <v>💦</v>
      </c>
      <c r="O7" t="str">
        <f>IF(AND(D7=1,DF_Calc!D$4=Model_Lists!$A$4),D$1,"")</f>
        <v/>
      </c>
    </row>
    <row r="8" spans="1:15">
      <c r="A8" t="s">
        <v>68</v>
      </c>
      <c r="B8" t="s">
        <v>52</v>
      </c>
      <c r="C8">
        <v>1</v>
      </c>
      <c r="D8">
        <v>0</v>
      </c>
      <c r="E8" t="str">
        <f>'3. Hazards'!F27</f>
        <v>Select One</v>
      </c>
      <c r="F8">
        <f t="shared" si="0"/>
        <v>1</v>
      </c>
      <c r="G8">
        <f>'3. Hazards'!$G27</f>
        <v>0</v>
      </c>
      <c r="H8" t="str">
        <f t="shared" si="2"/>
        <v>-</v>
      </c>
      <c r="I8" t="b">
        <f>'3. Hazards'!$G27=I$1</f>
        <v>0</v>
      </c>
      <c r="J8" t="b">
        <f>'3. Hazards'!$G27=J$1</f>
        <v>0</v>
      </c>
      <c r="K8" t="b">
        <f>'3. Hazards'!$G27=K$1</f>
        <v>0</v>
      </c>
      <c r="L8" t="str">
        <f>IF(ISBLANK('3. Hazards'!H27),"",'3. Hazards'!H27)</f>
        <v/>
      </c>
      <c r="M8" t="str">
        <f t="shared" si="1"/>
        <v>💦</v>
      </c>
      <c r="N8" t="str">
        <f>IF(AND(C8=1,DF_Calc!C$4=Model_Lists!$A$4),C$1,"")</f>
        <v>💦</v>
      </c>
      <c r="O8" t="str">
        <f>IF(AND(D8=1,DF_Calc!D$4=Model_Lists!$A$4),D$1,"")</f>
        <v/>
      </c>
    </row>
    <row r="9" spans="1:15">
      <c r="A9" t="s">
        <v>69</v>
      </c>
      <c r="B9" t="s">
        <v>2</v>
      </c>
      <c r="C9">
        <v>1</v>
      </c>
      <c r="D9">
        <v>0</v>
      </c>
      <c r="E9" t="str">
        <f>'3. Hazards'!F28</f>
        <v>Select One</v>
      </c>
      <c r="F9">
        <f t="shared" si="0"/>
        <v>1</v>
      </c>
      <c r="G9">
        <f>'3. Hazards'!$G28</f>
        <v>0</v>
      </c>
      <c r="H9" t="str">
        <f t="shared" si="2"/>
        <v>-</v>
      </c>
      <c r="I9" t="b">
        <f>'3. Hazards'!$G28=I$1</f>
        <v>0</v>
      </c>
      <c r="J9" t="b">
        <f>'3. Hazards'!$G28=J$1</f>
        <v>0</v>
      </c>
      <c r="K9" t="b">
        <f>'3. Hazards'!$G28=K$1</f>
        <v>0</v>
      </c>
      <c r="L9" t="str">
        <f>IF(ISBLANK('3. Hazards'!H28),"",'3. Hazards'!H28)</f>
        <v/>
      </c>
      <c r="M9" t="str">
        <f t="shared" si="1"/>
        <v>💦</v>
      </c>
      <c r="N9" t="str">
        <f>IF(AND(C9=1,DF_Calc!C$4=Model_Lists!$A$4),C$1,"")</f>
        <v>💦</v>
      </c>
      <c r="O9" t="str">
        <f>IF(AND(D9=1,DF_Calc!D$4=Model_Lists!$A$4),D$1,"")</f>
        <v/>
      </c>
    </row>
    <row r="10" spans="1:15">
      <c r="A10" t="s">
        <v>70</v>
      </c>
      <c r="B10" t="s">
        <v>54</v>
      </c>
      <c r="C10">
        <v>0</v>
      </c>
      <c r="D10">
        <v>1</v>
      </c>
      <c r="E10" t="str">
        <f>'3. Hazards'!F29</f>
        <v>Select One</v>
      </c>
      <c r="F10">
        <f t="shared" si="0"/>
        <v>1</v>
      </c>
      <c r="G10">
        <f>'3. Hazards'!$G29</f>
        <v>0</v>
      </c>
      <c r="H10" t="str">
        <f t="shared" si="2"/>
        <v>-</v>
      </c>
      <c r="I10" t="b">
        <f>'3. Hazards'!$G29=I$1</f>
        <v>0</v>
      </c>
      <c r="J10" t="b">
        <f>'3. Hazards'!$G29=J$1</f>
        <v>0</v>
      </c>
      <c r="K10" t="b">
        <f>'3. Hazards'!$G29=K$1</f>
        <v>0</v>
      </c>
      <c r="L10" t="str">
        <f>IF(ISBLANK('3. Hazards'!H29),"",'3. Hazards'!H29)</f>
        <v/>
      </c>
      <c r="M10" t="str">
        <f t="shared" si="1"/>
        <v>🌵</v>
      </c>
      <c r="N10" t="str">
        <f>IF(AND(C10=1,DF_Calc!C$4=Model_Lists!$A$4),C$1,"")</f>
        <v/>
      </c>
      <c r="O10" t="str">
        <f>IF(AND(D10=1,DF_Calc!D$4=Model_Lists!$A$4),D$1,"")</f>
        <v>🌵</v>
      </c>
    </row>
    <row r="11" spans="1:15">
      <c r="A11" t="s">
        <v>71</v>
      </c>
      <c r="B11" t="s">
        <v>47</v>
      </c>
      <c r="C11">
        <v>0</v>
      </c>
      <c r="D11">
        <v>1</v>
      </c>
      <c r="E11" t="str">
        <f>'3. Hazards'!F30</f>
        <v>Select One</v>
      </c>
      <c r="F11">
        <f t="shared" si="0"/>
        <v>1</v>
      </c>
      <c r="G11">
        <f>'3. Hazards'!$G30</f>
        <v>0</v>
      </c>
      <c r="H11" t="str">
        <f t="shared" si="2"/>
        <v>-</v>
      </c>
      <c r="I11" t="b">
        <f>'3. Hazards'!$G30=I$1</f>
        <v>0</v>
      </c>
      <c r="J11" t="b">
        <f>'3. Hazards'!$G30=J$1</f>
        <v>0</v>
      </c>
      <c r="K11" t="b">
        <f>'3. Hazards'!$G30=K$1</f>
        <v>0</v>
      </c>
      <c r="L11" t="str">
        <f>IF(ISBLANK('3. Hazards'!H30),"",'3. Hazards'!H30)</f>
        <v/>
      </c>
      <c r="M11" t="str">
        <f t="shared" si="1"/>
        <v>🌵</v>
      </c>
      <c r="N11" t="str">
        <f>IF(AND(C11=1,DF_Calc!C$4=Model_Lists!$A$4),C$1,"")</f>
        <v/>
      </c>
      <c r="O11" t="str">
        <f>IF(AND(D11=1,DF_Calc!D$4=Model_Lists!$A$4),D$1,"")</f>
        <v>🌵</v>
      </c>
    </row>
    <row r="12" spans="1:15">
      <c r="A12" t="s">
        <v>72</v>
      </c>
      <c r="B12" t="s">
        <v>48</v>
      </c>
      <c r="C12">
        <v>1</v>
      </c>
      <c r="D12">
        <v>0</v>
      </c>
      <c r="E12" t="str">
        <f>'3. Hazards'!F31</f>
        <v>Select One</v>
      </c>
      <c r="F12">
        <f t="shared" si="0"/>
        <v>1</v>
      </c>
      <c r="G12">
        <f>'3. Hazards'!$G31</f>
        <v>0</v>
      </c>
      <c r="H12" t="str">
        <f t="shared" si="2"/>
        <v>-</v>
      </c>
      <c r="I12" t="b">
        <f>'3. Hazards'!$G31=I$1</f>
        <v>0</v>
      </c>
      <c r="J12" t="b">
        <f>'3. Hazards'!$G31=J$1</f>
        <v>0</v>
      </c>
      <c r="K12" t="b">
        <f>'3. Hazards'!$G31=K$1</f>
        <v>0</v>
      </c>
      <c r="L12" t="str">
        <f>IF(ISBLANK('3. Hazards'!H31),"",'3. Hazards'!H31)</f>
        <v/>
      </c>
      <c r="M12" t="str">
        <f t="shared" si="1"/>
        <v>💦</v>
      </c>
      <c r="N12" t="str">
        <f>IF(AND(C12=1,DF_Calc!C$4=Model_Lists!$A$4),C$1,"")</f>
        <v>💦</v>
      </c>
      <c r="O12" t="str">
        <f>IF(AND(D12=1,DF_Calc!D$4=Model_Lists!$A$4),D$1,"")</f>
        <v/>
      </c>
    </row>
    <row r="13" spans="1:15">
      <c r="A13" t="s">
        <v>73</v>
      </c>
      <c r="B13" t="s">
        <v>1</v>
      </c>
      <c r="C13">
        <v>1</v>
      </c>
      <c r="D13">
        <v>0</v>
      </c>
      <c r="E13" t="str">
        <f>'3. Hazards'!F32</f>
        <v>Select One</v>
      </c>
      <c r="F13">
        <f t="shared" si="0"/>
        <v>1</v>
      </c>
      <c r="G13">
        <f>'3. Hazards'!$G32</f>
        <v>0</v>
      </c>
      <c r="H13" t="str">
        <f t="shared" si="2"/>
        <v>-</v>
      </c>
      <c r="I13" t="b">
        <f>'3. Hazards'!$G32=I$1</f>
        <v>0</v>
      </c>
      <c r="J13" t="b">
        <f>'3. Hazards'!$G32=J$1</f>
        <v>0</v>
      </c>
      <c r="K13" t="b">
        <f>'3. Hazards'!$G32=K$1</f>
        <v>0</v>
      </c>
      <c r="L13" t="str">
        <f>IF(ISBLANK('3. Hazards'!H32),"",'3. Hazards'!H32)</f>
        <v/>
      </c>
      <c r="M13" t="str">
        <f t="shared" si="1"/>
        <v>💦</v>
      </c>
      <c r="N13" t="str">
        <f>IF(AND(C13=1,DF_Calc!C$4=Model_Lists!$A$4),C$1,"")</f>
        <v>💦</v>
      </c>
      <c r="O13" t="str">
        <f>IF(AND(D13=1,DF_Calc!D$4=Model_Lists!$A$4),D$1,"")</f>
        <v/>
      </c>
    </row>
    <row r="14" spans="1:15">
      <c r="A14" t="s">
        <v>74</v>
      </c>
      <c r="B14" t="s">
        <v>49</v>
      </c>
      <c r="C14">
        <v>1</v>
      </c>
      <c r="D14">
        <v>1</v>
      </c>
      <c r="E14" t="str">
        <f>'3. Hazards'!F33</f>
        <v>Select One</v>
      </c>
      <c r="F14">
        <f t="shared" si="0"/>
        <v>2</v>
      </c>
      <c r="G14">
        <f>'3. Hazards'!$G33</f>
        <v>0</v>
      </c>
      <c r="H14" t="str">
        <f t="shared" si="2"/>
        <v>-</v>
      </c>
      <c r="I14" t="b">
        <f>'3. Hazards'!$G33=I$1</f>
        <v>0</v>
      </c>
      <c r="J14" t="b">
        <f>'3. Hazards'!$G33=J$1</f>
        <v>0</v>
      </c>
      <c r="K14" t="b">
        <f>'3. Hazards'!$G33=K$1</f>
        <v>0</v>
      </c>
      <c r="L14" t="str">
        <f>IF(ISBLANK('3. Hazards'!H33),"",'3. Hazards'!H33)</f>
        <v/>
      </c>
      <c r="M14" t="str">
        <f t="shared" si="1"/>
        <v>💦🌵</v>
      </c>
      <c r="N14" t="str">
        <f>IF(AND(C14=1,DF_Calc!C$4=Model_Lists!$A$4),C$1,"")</f>
        <v>💦</v>
      </c>
      <c r="O14" t="str">
        <f>IF(AND(D14=1,DF_Calc!D$4=Model_Lists!$A$4),D$1,"")</f>
        <v>🌵</v>
      </c>
    </row>
    <row r="15" spans="1:15">
      <c r="A15" t="s">
        <v>75</v>
      </c>
      <c r="B15" t="s">
        <v>53</v>
      </c>
      <c r="C15">
        <v>0</v>
      </c>
      <c r="D15">
        <v>1</v>
      </c>
      <c r="E15" t="str">
        <f>'3. Hazards'!F34</f>
        <v>Select One</v>
      </c>
      <c r="F15">
        <f t="shared" si="0"/>
        <v>1</v>
      </c>
      <c r="G15">
        <f>'3. Hazards'!$G34</f>
        <v>0</v>
      </c>
      <c r="H15" t="str">
        <f t="shared" si="2"/>
        <v>-</v>
      </c>
      <c r="I15" t="b">
        <f>'3. Hazards'!$G34=I$1</f>
        <v>0</v>
      </c>
      <c r="J15" t="b">
        <f>'3. Hazards'!$G34=J$1</f>
        <v>0</v>
      </c>
      <c r="K15" t="b">
        <f>'3. Hazards'!$G34=K$1</f>
        <v>0</v>
      </c>
      <c r="L15" t="str">
        <f>IF(ISBLANK('3. Hazards'!H34),"",'3. Hazards'!H34)</f>
        <v/>
      </c>
      <c r="M15" t="str">
        <f t="shared" si="1"/>
        <v>🌵</v>
      </c>
      <c r="N15" t="str">
        <f>IF(AND(C15=1,DF_Calc!C$4=Model_Lists!$A$4),C$1,"")</f>
        <v/>
      </c>
      <c r="O15" t="str">
        <f>IF(AND(D15=1,DF_Calc!D$4=Model_Lists!$A$4),D$1,"")</f>
        <v>🌵</v>
      </c>
    </row>
    <row r="16" spans="1:15">
      <c r="A16" t="s">
        <v>62</v>
      </c>
      <c r="B16" t="s">
        <v>55</v>
      </c>
      <c r="C16">
        <v>1</v>
      </c>
      <c r="D16">
        <v>0</v>
      </c>
      <c r="E16" t="str">
        <f>'3. Hazards'!F35</f>
        <v>Select One</v>
      </c>
      <c r="F16">
        <f t="shared" si="0"/>
        <v>1</v>
      </c>
      <c r="G16">
        <f>'3. Hazards'!$G35</f>
        <v>0</v>
      </c>
      <c r="H16" t="str">
        <f t="shared" si="2"/>
        <v>-</v>
      </c>
      <c r="I16" t="b">
        <f>'3. Hazards'!$G35=I$1</f>
        <v>0</v>
      </c>
      <c r="J16" t="b">
        <f>'3. Hazards'!$G35=J$1</f>
        <v>0</v>
      </c>
      <c r="K16" t="b">
        <f>'3. Hazards'!$G35=K$1</f>
        <v>0</v>
      </c>
      <c r="L16" t="str">
        <f>IF(ISBLANK('3. Hazards'!H35),"",'3. Hazards'!H35)</f>
        <v/>
      </c>
      <c r="M16" t="str">
        <f t="shared" si="1"/>
        <v>💦</v>
      </c>
      <c r="N16" t="str">
        <f>IF(AND(C16=1,DF_Calc!C$4=Model_Lists!$A$4),C$1,"")</f>
        <v>💦</v>
      </c>
      <c r="O16" t="str">
        <f>IF(AND(D16=1,DF_Calc!D$4=Model_Lists!$A$4),D$1,"")</f>
        <v/>
      </c>
    </row>
    <row r="17" spans="1:15">
      <c r="A17" t="s">
        <v>76</v>
      </c>
      <c r="B17" t="s">
        <v>225</v>
      </c>
      <c r="C17">
        <v>1</v>
      </c>
      <c r="D17">
        <v>0</v>
      </c>
      <c r="E17" t="str">
        <f>'3. Hazards'!F36</f>
        <v>Select One</v>
      </c>
      <c r="F17">
        <f t="shared" si="0"/>
        <v>1</v>
      </c>
      <c r="G17">
        <f>'3. Hazards'!$G36</f>
        <v>0</v>
      </c>
      <c r="H17" t="str">
        <f t="shared" ref="H17:H20" si="3">IF(G17=0,"-",G17)</f>
        <v>-</v>
      </c>
      <c r="I17" t="b">
        <f>'3. Hazards'!$G36=I$1</f>
        <v>0</v>
      </c>
      <c r="J17" t="b">
        <f>'3. Hazards'!$G36=J$1</f>
        <v>0</v>
      </c>
      <c r="K17" t="b">
        <f>'3. Hazards'!$G36=K$1</f>
        <v>0</v>
      </c>
      <c r="L17" t="str">
        <f>IF(ISBLANK('3. Hazards'!H36),"",'3. Hazards'!H36)</f>
        <v/>
      </c>
      <c r="M17" t="str">
        <f t="shared" si="1"/>
        <v>💦</v>
      </c>
      <c r="N17" t="str">
        <f>IF(AND(C17=1,DF_Calc!C$4=Model_Lists!$A$4),C$1,"")</f>
        <v>💦</v>
      </c>
      <c r="O17" t="str">
        <f>IF(AND(D17=1,DF_Calc!D$4=Model_Lists!$A$4),D$1,"")</f>
        <v/>
      </c>
    </row>
    <row r="18" spans="1:15">
      <c r="A18" t="s">
        <v>77</v>
      </c>
      <c r="B18" t="s">
        <v>56</v>
      </c>
      <c r="C18">
        <v>1</v>
      </c>
      <c r="D18">
        <v>0</v>
      </c>
      <c r="E18" t="str">
        <f>'3. Hazards'!F37</f>
        <v>Select One</v>
      </c>
      <c r="F18">
        <f t="shared" si="0"/>
        <v>1</v>
      </c>
      <c r="G18">
        <f>'3. Hazards'!$G37</f>
        <v>0</v>
      </c>
      <c r="H18" t="str">
        <f t="shared" si="3"/>
        <v>-</v>
      </c>
      <c r="I18" t="b">
        <f>'3. Hazards'!$G37=I$1</f>
        <v>0</v>
      </c>
      <c r="J18" t="b">
        <f>'3. Hazards'!$G37=J$1</f>
        <v>0</v>
      </c>
      <c r="K18" t="b">
        <f>'3. Hazards'!$G37=K$1</f>
        <v>0</v>
      </c>
      <c r="L18" t="str">
        <f>IF(ISBLANK('3. Hazards'!H37),"",'3. Hazards'!H37)</f>
        <v/>
      </c>
      <c r="M18" t="str">
        <f t="shared" si="1"/>
        <v>💦</v>
      </c>
      <c r="N18" t="str">
        <f>IF(AND(C18=1,DF_Calc!C$4=Model_Lists!$A$4),C$1,"")</f>
        <v>💦</v>
      </c>
      <c r="O18" t="str">
        <f>IF(AND(D18=1,DF_Calc!D$4=Model_Lists!$A$4),D$1,"")</f>
        <v/>
      </c>
    </row>
    <row r="19" spans="1:15">
      <c r="A19" t="s">
        <v>78</v>
      </c>
      <c r="B19" t="s">
        <v>114</v>
      </c>
      <c r="C19">
        <v>1</v>
      </c>
      <c r="D19">
        <v>0</v>
      </c>
      <c r="E19" t="str">
        <f>'3. Hazards'!F38</f>
        <v>Select One</v>
      </c>
      <c r="F19">
        <f t="shared" si="0"/>
        <v>1</v>
      </c>
      <c r="G19">
        <f>'3. Hazards'!$G38</f>
        <v>0</v>
      </c>
      <c r="H19" t="str">
        <f t="shared" si="3"/>
        <v>-</v>
      </c>
      <c r="I19" t="b">
        <f>'3. Hazards'!$G38=I$1</f>
        <v>0</v>
      </c>
      <c r="J19" t="b">
        <f>'3. Hazards'!$G38=J$1</f>
        <v>0</v>
      </c>
      <c r="K19" t="b">
        <f>'3. Hazards'!$G38=K$1</f>
        <v>0</v>
      </c>
      <c r="L19" t="str">
        <f>IF(ISBLANK('3. Hazards'!H38),"",'3. Hazards'!H38)</f>
        <v/>
      </c>
      <c r="M19" t="str">
        <f t="shared" si="1"/>
        <v>💦</v>
      </c>
      <c r="N19" t="str">
        <f>IF(AND(C19=1,DF_Calc!C$4=Model_Lists!$A$4),C$1,"")</f>
        <v>💦</v>
      </c>
      <c r="O19" t="str">
        <f>IF(AND(D19=1,DF_Calc!D$4=Model_Lists!$A$4),D$1,"")</f>
        <v/>
      </c>
    </row>
    <row r="20" spans="1:15">
      <c r="A20" t="s">
        <v>224</v>
      </c>
      <c r="B20" t="s">
        <v>57</v>
      </c>
      <c r="C20">
        <v>1</v>
      </c>
      <c r="D20">
        <v>1</v>
      </c>
      <c r="E20" t="str">
        <f>'3. Hazards'!F39</f>
        <v>Select One</v>
      </c>
      <c r="F20">
        <f t="shared" si="0"/>
        <v>2</v>
      </c>
      <c r="G20">
        <f>'3. Hazards'!$G39</f>
        <v>0</v>
      </c>
      <c r="H20" t="str">
        <f t="shared" si="3"/>
        <v>-</v>
      </c>
      <c r="I20" t="b">
        <f>'3. Hazards'!$G39=I$1</f>
        <v>0</v>
      </c>
      <c r="J20" t="b">
        <f>'3. Hazards'!$G39=J$1</f>
        <v>0</v>
      </c>
      <c r="K20" t="b">
        <f>'3. Hazards'!$G39=K$1</f>
        <v>0</v>
      </c>
      <c r="L20" t="str">
        <f>IF(ISBLANK('3. Hazards'!H39),"",'3. Hazards'!H39)</f>
        <v/>
      </c>
      <c r="M20" t="str">
        <f t="shared" si="1"/>
        <v>💦🌵</v>
      </c>
      <c r="N20" t="str">
        <f>IF(AND(C20=1,DF_Calc!C$4=Model_Lists!$A$4),C$1,"")</f>
        <v>💦</v>
      </c>
      <c r="O20" t="str">
        <f>IF(AND(D20=1,DF_Calc!D$4=Model_Lists!$A$4),D$1,"")</f>
        <v>🌵</v>
      </c>
    </row>
    <row r="30" spans="1:15">
      <c r="B30" s="15" t="s">
        <v>212</v>
      </c>
    </row>
    <row r="31" spans="1:15">
      <c r="B31" s="15" t="s">
        <v>213</v>
      </c>
    </row>
    <row r="32" spans="1:15">
      <c r="B32" s="15" t="s">
        <v>156</v>
      </c>
    </row>
    <row r="33" spans="2:2">
      <c r="B33" s="15" t="s">
        <v>137</v>
      </c>
    </row>
    <row r="34" spans="2:2">
      <c r="B34" s="15" t="s">
        <v>155</v>
      </c>
    </row>
    <row r="35" spans="2:2">
      <c r="B35" s="15" t="s">
        <v>214</v>
      </c>
    </row>
    <row r="36" spans="2:2">
      <c r="B36" s="15" t="s">
        <v>139</v>
      </c>
    </row>
    <row r="37" spans="2:2">
      <c r="B37" s="15" t="s">
        <v>154</v>
      </c>
    </row>
    <row r="38" spans="2:2" ht="26">
      <c r="B38" s="87" t="s">
        <v>140</v>
      </c>
    </row>
  </sheetData>
  <customSheetViews>
    <customSheetView guid="{2AB498D9-D32A-4EB2-B4F2-37A196616A87}" state="hidden">
      <selection activeCell="I25" sqref="I25"/>
      <pageMargins left="0.7" right="0.7" top="0.75" bottom="0.75" header="0.3" footer="0.3"/>
    </customSheetView>
  </customSheetViews>
  <phoneticPr fontId="33"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tabColor rgb="FF009788"/>
    <pageSetUpPr fitToPage="1"/>
  </sheetPr>
  <dimension ref="A1:K19"/>
  <sheetViews>
    <sheetView showGridLines="0" showRowColHeaders="0" zoomScale="85" zoomScaleNormal="85" zoomScalePageLayoutView="77" workbookViewId="0"/>
  </sheetViews>
  <sheetFormatPr baseColWidth="10" defaultColWidth="0" defaultRowHeight="14" zeroHeight="1"/>
  <cols>
    <col min="1" max="1" width="3.33203125" style="8" customWidth="1"/>
    <col min="2" max="2" width="3.5" style="8" customWidth="1"/>
    <col min="3" max="3" width="3.33203125" style="8" customWidth="1"/>
    <col min="4" max="5" width="30.83203125" style="8" customWidth="1"/>
    <col min="6" max="6" width="5.83203125" style="8" customWidth="1"/>
    <col min="7" max="8" width="30.83203125" style="8" customWidth="1"/>
    <col min="9" max="11" width="3.33203125" style="8" customWidth="1"/>
    <col min="12" max="16384" width="8.83203125" style="8" hidden="1"/>
  </cols>
  <sheetData>
    <row r="1" spans="2:11" ht="20" customHeight="1" thickBot="1"/>
    <row r="2" spans="2:11" ht="20" customHeight="1">
      <c r="B2" s="38"/>
      <c r="C2" s="39"/>
      <c r="D2" s="39"/>
      <c r="E2" s="39"/>
      <c r="F2" s="39"/>
      <c r="G2" s="39"/>
      <c r="H2" s="39"/>
      <c r="I2" s="39"/>
      <c r="J2" s="57"/>
    </row>
    <row r="3" spans="2:11" ht="70" customHeight="1">
      <c r="B3" s="40"/>
      <c r="C3" s="321">
        <v>1</v>
      </c>
      <c r="D3" s="42" t="s">
        <v>35</v>
      </c>
      <c r="E3" s="347" t="s">
        <v>220</v>
      </c>
      <c r="F3" s="347"/>
      <c r="G3" s="347"/>
      <c r="H3" s="347"/>
      <c r="I3" s="41"/>
      <c r="J3" s="58"/>
      <c r="K3" s="43"/>
    </row>
    <row r="4" spans="2:11" ht="23">
      <c r="B4" s="40"/>
      <c r="C4" s="44"/>
      <c r="D4" s="303" t="s">
        <v>232</v>
      </c>
      <c r="E4" s="45"/>
      <c r="F4" s="44"/>
      <c r="G4" s="44"/>
      <c r="H4" s="44"/>
      <c r="I4" s="44"/>
      <c r="J4" s="59"/>
      <c r="K4" s="43"/>
    </row>
    <row r="5" spans="2:11" ht="24" thickBot="1">
      <c r="B5" s="40"/>
      <c r="C5" s="46"/>
      <c r="D5" s="47"/>
      <c r="E5" s="46"/>
      <c r="F5" s="46"/>
      <c r="G5" s="46"/>
      <c r="H5" s="46"/>
      <c r="I5" s="46"/>
      <c r="J5" s="58"/>
      <c r="K5" s="43"/>
    </row>
    <row r="6" spans="2:11" s="29" customFormat="1" ht="43" customHeight="1">
      <c r="B6" s="48"/>
      <c r="C6" s="32"/>
      <c r="D6" s="348" t="s">
        <v>244</v>
      </c>
      <c r="E6" s="349"/>
      <c r="F6" s="32"/>
      <c r="G6" s="348" t="s">
        <v>131</v>
      </c>
      <c r="H6" s="349"/>
      <c r="I6" s="32"/>
      <c r="J6" s="60"/>
      <c r="K6" s="49"/>
    </row>
    <row r="7" spans="2:11" s="14" customFormat="1" ht="25" customHeight="1">
      <c r="B7" s="50"/>
      <c r="C7" s="51"/>
      <c r="D7" s="34" t="s">
        <v>164</v>
      </c>
      <c r="E7" s="35" t="s">
        <v>36</v>
      </c>
      <c r="F7" s="33"/>
      <c r="G7" s="34" t="s">
        <v>95</v>
      </c>
      <c r="H7" s="35" t="s">
        <v>128</v>
      </c>
      <c r="I7" s="33"/>
      <c r="J7" s="61"/>
      <c r="K7" s="52"/>
    </row>
    <row r="8" spans="2:11" ht="33" customHeight="1">
      <c r="B8" s="40"/>
      <c r="C8" s="53"/>
      <c r="D8" s="36" t="s">
        <v>133</v>
      </c>
      <c r="E8" s="292"/>
      <c r="F8" s="12"/>
      <c r="G8" s="295"/>
      <c r="H8" s="296"/>
      <c r="I8" s="12"/>
      <c r="J8" s="62"/>
      <c r="K8" s="43"/>
    </row>
    <row r="9" spans="2:11" ht="33" customHeight="1">
      <c r="B9" s="40"/>
      <c r="C9" s="53"/>
      <c r="D9" s="37" t="s">
        <v>132</v>
      </c>
      <c r="E9" s="293"/>
      <c r="F9" s="12"/>
      <c r="G9" s="297"/>
      <c r="H9" s="298"/>
      <c r="I9" s="12"/>
      <c r="J9" s="62"/>
      <c r="K9" s="43"/>
    </row>
    <row r="10" spans="2:11" ht="33" customHeight="1">
      <c r="B10" s="40"/>
      <c r="C10" s="53"/>
      <c r="D10" s="352" t="s">
        <v>134</v>
      </c>
      <c r="E10" s="350"/>
      <c r="F10" s="12"/>
      <c r="G10" s="297"/>
      <c r="H10" s="298"/>
      <c r="I10" s="12"/>
      <c r="J10" s="62"/>
      <c r="K10" s="43"/>
    </row>
    <row r="11" spans="2:11" ht="33" customHeight="1">
      <c r="B11" s="40"/>
      <c r="C11" s="53"/>
      <c r="D11" s="352"/>
      <c r="E11" s="350"/>
      <c r="F11" s="12"/>
      <c r="G11" s="297"/>
      <c r="H11" s="298"/>
      <c r="I11" s="12"/>
      <c r="J11" s="62"/>
      <c r="K11" s="43"/>
    </row>
    <row r="12" spans="2:11" ht="33" customHeight="1">
      <c r="B12" s="40"/>
      <c r="C12" s="17"/>
      <c r="D12" s="37" t="s">
        <v>226</v>
      </c>
      <c r="E12" s="294"/>
      <c r="F12" s="12"/>
      <c r="G12" s="297"/>
      <c r="H12" s="298"/>
      <c r="I12" s="12"/>
      <c r="J12" s="62"/>
      <c r="K12" s="43"/>
    </row>
    <row r="13" spans="2:11" ht="33" customHeight="1">
      <c r="B13" s="40"/>
      <c r="C13" s="53"/>
      <c r="D13" s="352" t="s">
        <v>135</v>
      </c>
      <c r="E13" s="350"/>
      <c r="F13" s="12"/>
      <c r="G13" s="297"/>
      <c r="H13" s="298"/>
      <c r="I13" s="12"/>
      <c r="J13" s="62"/>
      <c r="K13" s="43"/>
    </row>
    <row r="14" spans="2:11" ht="33" customHeight="1">
      <c r="B14" s="40"/>
      <c r="C14" s="53"/>
      <c r="D14" s="352"/>
      <c r="E14" s="350"/>
      <c r="F14" s="54"/>
      <c r="G14" s="299"/>
      <c r="H14" s="298"/>
      <c r="I14" s="12"/>
      <c r="J14" s="62"/>
      <c r="K14" s="43"/>
    </row>
    <row r="15" spans="2:11" ht="33" customHeight="1">
      <c r="B15" s="40"/>
      <c r="C15" s="53"/>
      <c r="D15" s="352" t="s">
        <v>136</v>
      </c>
      <c r="E15" s="350"/>
      <c r="G15" s="299"/>
      <c r="H15" s="298"/>
      <c r="I15" s="12"/>
      <c r="J15" s="62"/>
      <c r="K15" s="43"/>
    </row>
    <row r="16" spans="2:11" ht="33" customHeight="1" thickBot="1">
      <c r="B16" s="40"/>
      <c r="C16" s="12"/>
      <c r="D16" s="353"/>
      <c r="E16" s="351"/>
      <c r="G16" s="300"/>
      <c r="H16" s="301"/>
      <c r="I16" s="12"/>
      <c r="J16" s="62"/>
      <c r="K16" s="43"/>
    </row>
    <row r="17" spans="2:11" ht="20" customHeight="1">
      <c r="B17" s="40"/>
      <c r="J17" s="43"/>
      <c r="K17" s="43"/>
    </row>
    <row r="18" spans="2:11" ht="20" customHeight="1" thickBot="1">
      <c r="B18" s="55"/>
      <c r="C18" s="56"/>
      <c r="D18" s="56"/>
      <c r="E18" s="56"/>
      <c r="F18" s="56"/>
      <c r="G18" s="56"/>
      <c r="H18" s="56"/>
      <c r="I18" s="56"/>
      <c r="J18" s="63"/>
      <c r="K18" s="43"/>
    </row>
    <row r="19" spans="2:11" ht="22" customHeight="1"/>
  </sheetData>
  <customSheetViews>
    <customSheetView guid="{2AB498D9-D32A-4EB2-B4F2-37A196616A87}">
      <selection activeCell="B11" sqref="B11"/>
      <pageMargins left="0.7" right="0.7" top="0.75" bottom="0.75" header="0.3" footer="0.3"/>
      <pageSetup paperSize="9" orientation="portrait" horizontalDpi="360" verticalDpi="360" r:id="rId1"/>
    </customSheetView>
  </customSheetViews>
  <mergeCells count="9">
    <mergeCell ref="E3:H3"/>
    <mergeCell ref="D6:E6"/>
    <mergeCell ref="G6:H6"/>
    <mergeCell ref="E13:E14"/>
    <mergeCell ref="E15:E16"/>
    <mergeCell ref="D10:D11"/>
    <mergeCell ref="D13:D14"/>
    <mergeCell ref="D15:D16"/>
    <mergeCell ref="E10:E11"/>
  </mergeCells>
  <pageMargins left="0.7" right="0.7" top="0.75" bottom="0.75" header="0.3" footer="0.3"/>
  <pageSetup paperSize="9" scale="82" orientation="landscape" horizontalDpi="360" verticalDpi="360"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32869C"/>
    <pageSetUpPr fitToPage="1"/>
  </sheetPr>
  <dimension ref="A1:R16"/>
  <sheetViews>
    <sheetView showGridLines="0" showRowColHeaders="0" showWhiteSpace="0" zoomScaleNormal="100" workbookViewId="0"/>
  </sheetViews>
  <sheetFormatPr baseColWidth="10" defaultColWidth="0" defaultRowHeight="14" zeroHeight="1"/>
  <cols>
    <col min="1" max="2" width="3.33203125" style="8" customWidth="1"/>
    <col min="3" max="3" width="7.1640625" style="8" customWidth="1"/>
    <col min="4" max="4" width="44.33203125" style="8" customWidth="1"/>
    <col min="5" max="5" width="16.6640625" style="8" customWidth="1"/>
    <col min="6" max="6" width="49.5" style="8" customWidth="1"/>
    <col min="7" max="9" width="3.33203125" style="8" customWidth="1"/>
    <col min="10" max="18" width="0" style="8" hidden="1" customWidth="1"/>
    <col min="19" max="16384" width="8.83203125" style="8" hidden="1"/>
  </cols>
  <sheetData>
    <row r="1" spans="2:8" ht="20" customHeight="1" thickBot="1"/>
    <row r="2" spans="2:8" ht="20" customHeight="1">
      <c r="B2" s="65"/>
      <c r="C2" s="66"/>
      <c r="D2" s="66"/>
      <c r="E2" s="66"/>
      <c r="F2" s="66"/>
      <c r="G2" s="66"/>
      <c r="H2" s="67"/>
    </row>
    <row r="3" spans="2:8" ht="94" customHeight="1">
      <c r="B3" s="68"/>
      <c r="C3" s="324">
        <v>2</v>
      </c>
      <c r="D3" s="69" t="s">
        <v>165</v>
      </c>
      <c r="E3" s="354" t="s">
        <v>218</v>
      </c>
      <c r="F3" s="354"/>
      <c r="G3" s="70"/>
      <c r="H3" s="71"/>
    </row>
    <row r="4" spans="2:8" s="14" customFormat="1" ht="32.25" customHeight="1">
      <c r="B4" s="72"/>
      <c r="C4" s="356" t="s">
        <v>233</v>
      </c>
      <c r="D4" s="356"/>
      <c r="E4" s="356"/>
      <c r="F4" s="356"/>
      <c r="G4" s="356"/>
      <c r="H4" s="73"/>
    </row>
    <row r="5" spans="2:8" s="14" customFormat="1" ht="20" customHeight="1">
      <c r="B5" s="72"/>
      <c r="C5" s="74"/>
      <c r="D5" s="75"/>
      <c r="E5" s="76"/>
      <c r="F5" s="76"/>
      <c r="G5" s="76"/>
      <c r="H5" s="73"/>
    </row>
    <row r="6" spans="2:8" ht="43" customHeight="1">
      <c r="B6" s="68"/>
      <c r="C6" s="355" t="s">
        <v>166</v>
      </c>
      <c r="D6" s="355"/>
      <c r="E6" s="153" t="s">
        <v>169</v>
      </c>
      <c r="F6" s="153" t="s">
        <v>167</v>
      </c>
      <c r="G6" s="302"/>
      <c r="H6" s="77"/>
    </row>
    <row r="7" spans="2:8" ht="56.25" customHeight="1">
      <c r="B7" s="325"/>
      <c r="C7" s="342" t="s">
        <v>130</v>
      </c>
      <c r="D7" s="28" t="s">
        <v>227</v>
      </c>
      <c r="E7" s="112" t="s">
        <v>157</v>
      </c>
      <c r="F7" s="113"/>
      <c r="G7" s="18"/>
      <c r="H7" s="78"/>
    </row>
    <row r="8" spans="2:8" ht="45" customHeight="1">
      <c r="B8" s="325"/>
      <c r="C8" s="342" t="s">
        <v>138</v>
      </c>
      <c r="D8" s="28" t="s">
        <v>228</v>
      </c>
      <c r="E8" s="112" t="s">
        <v>157</v>
      </c>
      <c r="F8" s="114"/>
      <c r="G8" s="64"/>
      <c r="H8" s="79"/>
    </row>
    <row r="9" spans="2:8" ht="20" customHeight="1" thickBot="1">
      <c r="B9" s="80"/>
      <c r="C9" s="81"/>
      <c r="D9" s="86"/>
      <c r="E9" s="82"/>
      <c r="F9" s="83"/>
      <c r="G9" s="83"/>
      <c r="H9" s="84"/>
    </row>
    <row r="10" spans="2:8" ht="20" customHeight="1">
      <c r="C10" s="19"/>
      <c r="D10" s="85"/>
      <c r="E10" s="13"/>
      <c r="F10" s="64"/>
      <c r="G10" s="64"/>
      <c r="H10" s="64"/>
    </row>
    <row r="11" spans="2:8"/>
    <row r="12" spans="2:8"/>
    <row r="13" spans="2:8"/>
    <row r="14" spans="2:8"/>
    <row r="15" spans="2:8"/>
    <row r="16" spans="2:8"/>
  </sheetData>
  <customSheetViews>
    <customSheetView guid="{2AB498D9-D32A-4EB2-B4F2-37A196616A87}" hiddenColumns="1">
      <selection activeCell="J10" sqref="J10"/>
      <pageMargins left="0.7" right="0.7" top="0.75" bottom="0.75" header="0.3" footer="0.3"/>
      <pageSetup paperSize="9" orientation="portrait" r:id="rId1"/>
    </customSheetView>
  </customSheetViews>
  <mergeCells count="3">
    <mergeCell ref="E3:F3"/>
    <mergeCell ref="C6:D6"/>
    <mergeCell ref="C4:G4"/>
  </mergeCells>
  <conditionalFormatting sqref="C7:D8">
    <cfRule type="expression" dxfId="37" priority="7">
      <formula>$E7="⛔️ No"</formula>
    </cfRule>
  </conditionalFormatting>
  <conditionalFormatting sqref="F7:F8">
    <cfRule type="expression" dxfId="36" priority="3">
      <formula>$E7="⛔️ No"</formula>
    </cfRule>
  </conditionalFormatting>
  <dataValidations xWindow="646" yWindow="686" count="3">
    <dataValidation type="list" allowBlank="1" showInputMessage="1" showErrorMessage="1" promptTitle="&lt; Select Relevance &gt;" prompt="Yes - CID is relevant_x000a_No - CID is not relevant" sqref="E9:E10" xr:uid="{010B8C74-D562-EB47-8BE7-3B49CEEC54DB}">
      <formula1>"Yes, No"</formula1>
    </dataValidation>
    <dataValidation type="list" allowBlank="1" showInputMessage="1" showErrorMessage="1" promptTitle="&lt; Select Relevance &gt;" prompt="Yes - HET is relevant_x000a__x000a_No - HET is not relevant" sqref="E7" xr:uid="{04B7EE3F-B048-4AED-8F84-33D60FF2F083}">
      <formula1>"✅ Yes, ⛔️ No"</formula1>
    </dataValidation>
    <dataValidation type="list" allowBlank="1" showInputMessage="1" showErrorMessage="1" promptTitle="&lt; Select Relevance &gt;" prompt="Yes - CID is relevant_x000a__x000a_No - CID is not relevant" sqref="E8" xr:uid="{0961AF1F-C131-C247-A06B-10AD2087E86D}">
      <formula1>"✅ Yes, ⛔️ No"</formula1>
    </dataValidation>
  </dataValidations>
  <pageMargins left="0.7" right="0.7" top="0.75" bottom="0.75" header="0.3" footer="0.3"/>
  <pageSetup paperSize="9" scale="66" fitToHeight="0" orientation="portrait"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2096F3"/>
  </sheetPr>
  <dimension ref="A1:XFC70"/>
  <sheetViews>
    <sheetView showGridLines="0" showRowColHeaders="0" zoomScale="70" zoomScaleNormal="70" workbookViewId="0">
      <pane ySplit="19" topLeftCell="A20" activePane="bottomLeft" state="frozen"/>
      <selection pane="bottomLeft"/>
    </sheetView>
  </sheetViews>
  <sheetFormatPr baseColWidth="10" defaultColWidth="0" defaultRowHeight="14" zeroHeight="1"/>
  <cols>
    <col min="1" max="2" width="3.33203125" style="8" customWidth="1"/>
    <col min="3" max="3" width="5.33203125" style="8" customWidth="1"/>
    <col min="4" max="4" width="43.6640625" style="9" customWidth="1"/>
    <col min="5" max="5" width="37.83203125" style="11" customWidth="1"/>
    <col min="6" max="6" width="17.83203125" style="8" customWidth="1"/>
    <col min="7" max="7" width="29.33203125" style="11" customWidth="1"/>
    <col min="8" max="8" width="81.1640625" style="9" customWidth="1"/>
    <col min="9" max="9" width="3.33203125" style="9" customWidth="1"/>
    <col min="10" max="11" width="3.33203125" style="8" customWidth="1"/>
    <col min="12" max="16383" width="8.83203125" style="8" hidden="1"/>
    <col min="16384" max="16384" width="42.33203125" style="8" hidden="1" customWidth="1"/>
  </cols>
  <sheetData>
    <row r="1" spans="2:10" ht="20" customHeight="1" thickBot="1"/>
    <row r="2" spans="2:10" ht="20" customHeight="1">
      <c r="B2" s="88"/>
      <c r="C2" s="89"/>
      <c r="D2" s="90"/>
      <c r="E2" s="91"/>
      <c r="F2" s="89"/>
      <c r="G2" s="91"/>
      <c r="H2" s="90"/>
      <c r="I2" s="90"/>
      <c r="J2" s="92"/>
    </row>
    <row r="3" spans="2:10" ht="20" customHeight="1">
      <c r="B3" s="93"/>
      <c r="C3" s="322"/>
      <c r="D3" s="197"/>
      <c r="E3" s="198"/>
      <c r="F3" s="221"/>
      <c r="G3" s="198"/>
      <c r="H3" s="197"/>
      <c r="I3" s="197"/>
      <c r="J3" s="94"/>
    </row>
    <row r="4" spans="2:10" ht="15" customHeight="1">
      <c r="B4" s="93"/>
      <c r="C4" s="357">
        <v>3</v>
      </c>
      <c r="D4" s="359" t="s">
        <v>34</v>
      </c>
      <c r="E4" s="360" t="s">
        <v>219</v>
      </c>
      <c r="F4" s="360"/>
      <c r="G4" s="360"/>
      <c r="H4" s="222" t="s">
        <v>245</v>
      </c>
      <c r="I4" s="197"/>
      <c r="J4" s="94"/>
    </row>
    <row r="5" spans="2:10" ht="15" customHeight="1">
      <c r="B5" s="93"/>
      <c r="C5" s="357"/>
      <c r="D5" s="359"/>
      <c r="E5" s="360"/>
      <c r="F5" s="360"/>
      <c r="G5" s="360"/>
      <c r="H5" s="309" t="s">
        <v>141</v>
      </c>
      <c r="I5" s="197"/>
      <c r="J5" s="94"/>
    </row>
    <row r="6" spans="2:10" ht="15" customHeight="1">
      <c r="B6" s="93"/>
      <c r="C6" s="357"/>
      <c r="D6" s="359"/>
      <c r="E6" s="360"/>
      <c r="F6" s="360"/>
      <c r="G6" s="360"/>
      <c r="H6" s="309" t="s">
        <v>142</v>
      </c>
      <c r="I6" s="197"/>
      <c r="J6" s="94"/>
    </row>
    <row r="7" spans="2:10" ht="15" customHeight="1">
      <c r="B7" s="93"/>
      <c r="C7" s="357"/>
      <c r="D7" s="359"/>
      <c r="E7" s="360"/>
      <c r="F7" s="360"/>
      <c r="G7" s="360"/>
      <c r="H7" s="197"/>
      <c r="I7" s="197"/>
      <c r="J7" s="94"/>
    </row>
    <row r="8" spans="2:10" ht="15" customHeight="1">
      <c r="B8" s="93"/>
      <c r="C8" s="357"/>
      <c r="D8" s="359"/>
      <c r="E8" s="360"/>
      <c r="F8" s="360"/>
      <c r="G8" s="360"/>
      <c r="H8" s="197"/>
      <c r="I8" s="197"/>
      <c r="J8" s="94"/>
    </row>
    <row r="9" spans="2:10" ht="15" customHeight="1">
      <c r="B9" s="93"/>
      <c r="C9" s="357"/>
      <c r="D9" s="359"/>
      <c r="E9" s="360"/>
      <c r="F9" s="360"/>
      <c r="G9" s="360"/>
      <c r="H9" s="197"/>
      <c r="I9" s="197"/>
      <c r="J9" s="94"/>
    </row>
    <row r="10" spans="2:10" ht="15" customHeight="1">
      <c r="B10" s="93"/>
      <c r="C10" s="357"/>
      <c r="D10" s="359"/>
      <c r="E10" s="360"/>
      <c r="F10" s="360"/>
      <c r="G10" s="360"/>
      <c r="H10" s="197"/>
      <c r="I10" s="197"/>
      <c r="J10" s="94"/>
    </row>
    <row r="11" spans="2:10" ht="15" customHeight="1">
      <c r="B11" s="93"/>
      <c r="C11" s="357"/>
      <c r="D11" s="359"/>
      <c r="E11" s="360"/>
      <c r="F11" s="360"/>
      <c r="G11" s="360"/>
      <c r="H11" s="197"/>
      <c r="I11" s="197"/>
      <c r="J11" s="94"/>
    </row>
    <row r="12" spans="2:10" ht="15" customHeight="1">
      <c r="B12" s="93"/>
      <c r="C12" s="357"/>
      <c r="D12" s="359"/>
      <c r="E12" s="360"/>
      <c r="F12" s="360"/>
      <c r="G12" s="360"/>
      <c r="H12" s="197"/>
      <c r="I12" s="197"/>
      <c r="J12" s="94"/>
    </row>
    <row r="13" spans="2:10" ht="15" customHeight="1">
      <c r="B13" s="93"/>
      <c r="C13" s="357"/>
      <c r="D13" s="359"/>
      <c r="E13" s="360"/>
      <c r="F13" s="360"/>
      <c r="G13" s="360"/>
      <c r="H13" s="197"/>
      <c r="I13" s="197"/>
      <c r="J13" s="94"/>
    </row>
    <row r="14" spans="2:10" ht="4.5" customHeight="1">
      <c r="B14" s="93"/>
      <c r="C14" s="357"/>
      <c r="D14" s="359"/>
      <c r="E14" s="360"/>
      <c r="F14" s="360"/>
      <c r="G14" s="360"/>
      <c r="H14" s="197"/>
      <c r="I14" s="197"/>
      <c r="J14" s="94"/>
    </row>
    <row r="15" spans="2:10" ht="79.25" customHeight="1">
      <c r="B15" s="93"/>
      <c r="C15" s="223"/>
      <c r="D15" s="361" t="s">
        <v>234</v>
      </c>
      <c r="E15" s="361"/>
      <c r="F15" s="361"/>
      <c r="G15" s="361"/>
      <c r="H15" s="361"/>
      <c r="I15" s="224"/>
      <c r="J15" s="94"/>
    </row>
    <row r="16" spans="2:10" ht="15" customHeight="1">
      <c r="B16" s="93"/>
      <c r="C16" s="225"/>
      <c r="D16" s="358"/>
      <c r="E16" s="358"/>
      <c r="F16" s="358"/>
      <c r="G16" s="358"/>
      <c r="H16" s="358"/>
      <c r="I16" s="226"/>
      <c r="J16" s="94"/>
    </row>
    <row r="17" spans="2:11" ht="5.5" customHeight="1">
      <c r="B17" s="93"/>
      <c r="C17" s="227"/>
      <c r="D17" s="95"/>
      <c r="E17" s="95"/>
      <c r="F17" s="95"/>
      <c r="G17" s="95"/>
      <c r="H17" s="96"/>
      <c r="I17" s="96"/>
      <c r="J17" s="94"/>
    </row>
    <row r="18" spans="2:11" ht="5" customHeight="1">
      <c r="B18" s="93"/>
      <c r="C18" s="228"/>
      <c r="D18" s="97"/>
      <c r="E18" s="229"/>
      <c r="F18" s="99"/>
      <c r="G18" s="100"/>
      <c r="H18" s="98"/>
      <c r="I18" s="98"/>
      <c r="J18" s="94"/>
    </row>
    <row r="19" spans="2:11" ht="24" customHeight="1">
      <c r="B19" s="93"/>
      <c r="C19" s="228"/>
      <c r="D19" s="99" t="s">
        <v>20</v>
      </c>
      <c r="E19" s="230" t="s">
        <v>184</v>
      </c>
      <c r="F19" s="99" t="s">
        <v>177</v>
      </c>
      <c r="G19" s="99" t="s">
        <v>178</v>
      </c>
      <c r="H19" s="99" t="s">
        <v>152</v>
      </c>
      <c r="I19" s="99"/>
      <c r="J19" s="94"/>
      <c r="K19" s="237"/>
    </row>
    <row r="20" spans="2:11" ht="3" customHeight="1">
      <c r="B20" s="93"/>
      <c r="J20" s="231"/>
    </row>
    <row r="21" spans="2:11" ht="30" customHeight="1">
      <c r="B21" s="93"/>
      <c r="C21" s="232" cm="1">
        <f t="array" ref="C21">IFERROR(IF(F21=Model_Lists!$A$4,1,IF(F21=Model_Lists!$A$5,0,IF(FilterHazard=Model_Lists!$J$3,((SUM((Hazard_Calc!C2:D2)*TRANSPOSE(OverView_Calc!$B$2:$B$3)))&gt;0)*1,INDEX(Hazard_Calc!C2:D2,MATCH(FilterHazard,Model_Lists!$J$4:$J$11,0))))),1)</f>
        <v>1</v>
      </c>
      <c r="D21" s="106" t="s">
        <v>221</v>
      </c>
      <c r="E21" s="341" t="str">
        <f>Hazard_Calc!M2</f>
        <v>💦</v>
      </c>
      <c r="F21" s="195" t="s">
        <v>163</v>
      </c>
      <c r="G21" s="111"/>
      <c r="H21" s="201"/>
      <c r="I21" s="234"/>
      <c r="J21" s="233" t="b">
        <f>AND('3. Hazards'!F21=INDEX(RatingOptionSelect,2), OR('3. Hazards'!G21="Moderate Impact",'3. Hazards'!G21="High Impact"))</f>
        <v>0</v>
      </c>
    </row>
    <row r="22" spans="2:11" ht="30" customHeight="1">
      <c r="B22" s="93"/>
      <c r="C22" s="232" cm="1">
        <f t="array" ref="C22">IFERROR(IF(F22=Model_Lists!$A$4,1,IF(F22=Model_Lists!$A$5,0,IF(FilterHazard=Model_Lists!$J$3,((SUM((Hazard_Calc!C3:D3)*TRANSPOSE(OverView_Calc!$B$2:$B$3)))&gt;0)*1,INDEX(Hazard_Calc!C3:D3,MATCH(FilterHazard,Model_Lists!$J$4:$J$11,0))))),1)</f>
        <v>1</v>
      </c>
      <c r="D22" s="107" t="s">
        <v>58</v>
      </c>
      <c r="E22" s="345" t="str">
        <f>Hazard_Calc!M3</f>
        <v>🌵</v>
      </c>
      <c r="F22" s="195" t="s">
        <v>163</v>
      </c>
      <c r="G22" s="108"/>
      <c r="H22" s="243"/>
      <c r="I22" s="234"/>
      <c r="J22" s="233" t="b">
        <f>AND('3. Hazards'!F22=INDEX(RatingOptionSelect,2), OR('3. Hazards'!G22="Moderate Impact",'3. Hazards'!G22="High Impact"))</f>
        <v>0</v>
      </c>
    </row>
    <row r="23" spans="2:11" ht="30" customHeight="1">
      <c r="B23" s="93"/>
      <c r="C23" s="232" cm="1">
        <f t="array" ref="C23">IFERROR(IF(F23=Model_Lists!$A$4,1,IF(F23=Model_Lists!$A$5,0,IF(FilterHazard=Model_Lists!$J$3,((SUM((Hazard_Calc!C4:D4)*TRANSPOSE(OverView_Calc!$B$2:$B$3)))&gt;0)*1,INDEX(Hazard_Calc!C4:D4,MATCH(FilterHazard,Model_Lists!$J$4:$J$11,0))))),1)</f>
        <v>1</v>
      </c>
      <c r="D23" s="107" t="s">
        <v>3</v>
      </c>
      <c r="E23" s="345" t="str">
        <f>Hazard_Calc!M4</f>
        <v>💦</v>
      </c>
      <c r="F23" s="195" t="s">
        <v>163</v>
      </c>
      <c r="G23" s="108"/>
      <c r="H23" s="243"/>
      <c r="I23" s="234"/>
      <c r="J23" s="233" t="b">
        <f>AND('3. Hazards'!F23=INDEX(RatingOptionSelect,2), OR('3. Hazards'!G23="Moderate Impact",'3. Hazards'!G23="High Impact"))</f>
        <v>0</v>
      </c>
    </row>
    <row r="24" spans="2:11" ht="30" customHeight="1">
      <c r="B24" s="93"/>
      <c r="C24" s="232" cm="1">
        <f t="array" ref="C24">IFERROR(IF(F24=Model_Lists!$A$4,1,IF(F24=Model_Lists!$A$5,0,IF(FilterHazard=Model_Lists!$J$3,((SUM((Hazard_Calc!C5:D5)*TRANSPOSE(OverView_Calc!$B$2:$B$3)))&gt;0)*1,INDEX(Hazard_Calc!C5:D5,MATCH(FilterHazard,Model_Lists!$J$4:$J$11,0))))),1)</f>
        <v>1</v>
      </c>
      <c r="D24" s="107" t="s">
        <v>222</v>
      </c>
      <c r="E24" s="345" t="str">
        <f>Hazard_Calc!M5</f>
        <v>🌵</v>
      </c>
      <c r="F24" s="195" t="s">
        <v>163</v>
      </c>
      <c r="G24" s="108"/>
      <c r="H24" s="243"/>
      <c r="I24" s="234"/>
      <c r="J24" s="233" t="b">
        <f>AND('3. Hazards'!F24=INDEX(RatingOptionSelect,2), OR('3. Hazards'!G24="Moderate Impact",'3. Hazards'!G24="High Impact"))</f>
        <v>0</v>
      </c>
    </row>
    <row r="25" spans="2:11" ht="30" customHeight="1">
      <c r="B25" s="93"/>
      <c r="C25" s="232" cm="1">
        <f t="array" ref="C25">IFERROR(IF(F25=Model_Lists!$A$4,1,IF(F25=Model_Lists!$A$5,0,IF(FilterHazard=Model_Lists!$J$3,((SUM((Hazard_Calc!C6:D6)*TRANSPOSE(OverView_Calc!$B$2:$B$3)))&gt;0)*1,INDEX(Hazard_Calc!C6:D6,MATCH(FilterHazard,Model_Lists!$J$4:$J$11,0))))),1)</f>
        <v>1</v>
      </c>
      <c r="D25" s="107" t="s">
        <v>59</v>
      </c>
      <c r="E25" s="345" t="str">
        <f>Hazard_Calc!M6</f>
        <v>💦</v>
      </c>
      <c r="F25" s="195" t="s">
        <v>163</v>
      </c>
      <c r="G25" s="109"/>
      <c r="H25" s="243"/>
      <c r="I25" s="234"/>
      <c r="J25" s="233" t="b">
        <f>AND('3. Hazards'!F25=INDEX(RatingOptionSelect,2), OR('3. Hazards'!G25="Moderate Impact",'3. Hazards'!G25="High Impact"))</f>
        <v>0</v>
      </c>
    </row>
    <row r="26" spans="2:11" ht="30" customHeight="1">
      <c r="B26" s="93"/>
      <c r="C26" s="232" cm="1">
        <f t="array" ref="C26">IFERROR(IF(F26=Model_Lists!$A$4,1,IF(F26=Model_Lists!$A$5,0,IF(FilterHazard=Model_Lists!$J$3,((SUM((Hazard_Calc!C7:D7)*TRANSPOSE(OverView_Calc!$B$2:$B$3)))&gt;0)*1,INDEX(Hazard_Calc!C7:D7,MATCH(FilterHazard,Model_Lists!$J$4:$J$11,0))))),1)</f>
        <v>1</v>
      </c>
      <c r="D26" s="107" t="s">
        <v>51</v>
      </c>
      <c r="E26" s="345" t="str">
        <f>Hazard_Calc!M7</f>
        <v>💦</v>
      </c>
      <c r="F26" s="195" t="s">
        <v>163</v>
      </c>
      <c r="G26" s="109"/>
      <c r="H26" s="243"/>
      <c r="I26" s="234"/>
      <c r="J26" s="233" t="b">
        <f>AND('3. Hazards'!F26=INDEX(RatingOptionSelect,2), OR('3. Hazards'!G26="Moderate Impact",'3. Hazards'!G26="High Impact"))</f>
        <v>0</v>
      </c>
    </row>
    <row r="27" spans="2:11" ht="30" customHeight="1">
      <c r="B27" s="93"/>
      <c r="C27" s="232" cm="1">
        <f t="array" ref="C27">IFERROR(IF(F27=Model_Lists!$A$4,1,IF(F27=Model_Lists!$A$5,0,IF(FilterHazard=Model_Lists!$J$3,((SUM((Hazard_Calc!C8:D8)*TRANSPOSE(OverView_Calc!$B$2:$B$3)))&gt;0)*1,INDEX(Hazard_Calc!C8:D8,MATCH(FilterHazard,Model_Lists!$J$4:$J$11,0))))),1)</f>
        <v>1</v>
      </c>
      <c r="D27" s="107" t="s">
        <v>52</v>
      </c>
      <c r="E27" s="345" t="str">
        <f>Hazard_Calc!M8</f>
        <v>💦</v>
      </c>
      <c r="F27" s="195" t="s">
        <v>163</v>
      </c>
      <c r="G27" s="109"/>
      <c r="H27" s="243"/>
      <c r="I27" s="234"/>
      <c r="J27" s="233" t="b">
        <f>AND('3. Hazards'!F27=INDEX(RatingOptionSelect,2), OR('3. Hazards'!G27="Moderate Impact",'3. Hazards'!G27="High Impact"))</f>
        <v>0</v>
      </c>
    </row>
    <row r="28" spans="2:11" ht="30" customHeight="1">
      <c r="B28" s="93"/>
      <c r="C28" s="232" cm="1">
        <f t="array" ref="C28">IFERROR(IF(F28=Model_Lists!$A$4,1,IF(F28=Model_Lists!$A$5,0,IF(FilterHazard=Model_Lists!$J$3,((SUM((Hazard_Calc!C9:D9)*TRANSPOSE(OverView_Calc!$B$2:$B$3)))&gt;0)*1,INDEX(Hazard_Calc!C9:D9,MATCH(FilterHazard,Model_Lists!$J$4:$J$11,0))))),1)</f>
        <v>1</v>
      </c>
      <c r="D28" s="107" t="s">
        <v>2</v>
      </c>
      <c r="E28" s="345" t="str">
        <f>Hazard_Calc!M9</f>
        <v>💦</v>
      </c>
      <c r="F28" s="195" t="s">
        <v>163</v>
      </c>
      <c r="G28" s="109"/>
      <c r="H28" s="243"/>
      <c r="I28" s="234"/>
      <c r="J28" s="233" t="b">
        <f>AND('3. Hazards'!F28=INDEX(RatingOptionSelect,2), OR('3. Hazards'!G28="Moderate Impact",'3. Hazards'!G28="High Impact"))</f>
        <v>0</v>
      </c>
    </row>
    <row r="29" spans="2:11" ht="30" customHeight="1">
      <c r="B29" s="93"/>
      <c r="C29" s="232" cm="1">
        <f t="array" ref="C29">IFERROR(IF(F29=Model_Lists!$A$4,1,IF(F29=Model_Lists!$A$5,0,IF(FilterHazard=Model_Lists!$J$3,((SUM((Hazard_Calc!C10:D10)*TRANSPOSE(OverView_Calc!$B$2:$B$3)))&gt;0)*1,INDEX(Hazard_Calc!C10:D10,MATCH(FilterHazard,Model_Lists!$J$4:$J$11,0))))),1)</f>
        <v>1</v>
      </c>
      <c r="D29" s="107" t="s">
        <v>54</v>
      </c>
      <c r="E29" s="345" t="str">
        <f>Hazard_Calc!M10</f>
        <v>🌵</v>
      </c>
      <c r="F29" s="195" t="s">
        <v>163</v>
      </c>
      <c r="G29" s="109"/>
      <c r="H29" s="243"/>
      <c r="I29" s="234"/>
      <c r="J29" s="233" t="b">
        <f>AND('3. Hazards'!F29=INDEX(RatingOptionSelect,2), OR('3. Hazards'!G29="Moderate Impact",'3. Hazards'!G29="High Impact"))</f>
        <v>0</v>
      </c>
    </row>
    <row r="30" spans="2:11" ht="30" customHeight="1">
      <c r="B30" s="93"/>
      <c r="C30" s="232" cm="1">
        <f t="array" ref="C30">IFERROR(IF(F30=Model_Lists!$A$4,1,IF(F30=Model_Lists!$A$5,0,IF(FilterHazard=Model_Lists!$J$3,((SUM((Hazard_Calc!C11:D11)*TRANSPOSE(OverView_Calc!$B$2:$B$3)))&gt;0)*1,INDEX(Hazard_Calc!C11:D11,MATCH(FilterHazard,Model_Lists!$J$4:$J$11,0))))),1)</f>
        <v>1</v>
      </c>
      <c r="D30" s="107" t="s">
        <v>47</v>
      </c>
      <c r="E30" s="345" t="str">
        <f>Hazard_Calc!M11</f>
        <v>🌵</v>
      </c>
      <c r="F30" s="195" t="s">
        <v>163</v>
      </c>
      <c r="G30" s="109"/>
      <c r="H30" s="243"/>
      <c r="I30" s="234"/>
      <c r="J30" s="233" t="b">
        <f>AND('3. Hazards'!F30=INDEX(RatingOptionSelect,2), OR('3. Hazards'!G30="Moderate Impact",'3. Hazards'!G30="High Impact"))</f>
        <v>0</v>
      </c>
    </row>
    <row r="31" spans="2:11" ht="30" customHeight="1">
      <c r="B31" s="93"/>
      <c r="C31" s="232" cm="1">
        <f t="array" ref="C31">IFERROR(IF(F31=Model_Lists!$A$4,1,IF(F31=Model_Lists!$A$5,0,IF(FilterHazard=Model_Lists!$J$3,((SUM((Hazard_Calc!C12:D12)*TRANSPOSE(OverView_Calc!$B$2:$B$3)))&gt;0)*1,INDEX(Hazard_Calc!C12:D12,MATCH(FilterHazard,Model_Lists!$J$4:$J$11,0))))),1)</f>
        <v>1</v>
      </c>
      <c r="D31" s="107" t="s">
        <v>48</v>
      </c>
      <c r="E31" s="345" t="str">
        <f>Hazard_Calc!M12</f>
        <v>💦</v>
      </c>
      <c r="F31" s="195" t="s">
        <v>163</v>
      </c>
      <c r="G31" s="109"/>
      <c r="H31" s="243"/>
      <c r="I31" s="234"/>
      <c r="J31" s="233" t="b">
        <f>AND('3. Hazards'!F31=INDEX(RatingOptionSelect,2), OR('3. Hazards'!G31="Moderate Impact",'3. Hazards'!G31="High Impact"))</f>
        <v>0</v>
      </c>
    </row>
    <row r="32" spans="2:11" ht="30" customHeight="1">
      <c r="B32" s="93"/>
      <c r="C32" s="232" cm="1">
        <f t="array" ref="C32">IFERROR(IF(F32=Model_Lists!$A$4,1,IF(F32=Model_Lists!$A$5,0,IF(FilterHazard=Model_Lists!$J$3,((SUM((Hazard_Calc!C13:D13)*TRANSPOSE(OverView_Calc!$B$2:$B$3)))&gt;0)*1,INDEX(Hazard_Calc!C13:D13,MATCH(FilterHazard,Model_Lists!$J$4:$J$11,0))))),1)</f>
        <v>1</v>
      </c>
      <c r="D32" s="107" t="s">
        <v>1</v>
      </c>
      <c r="E32" s="345" t="str">
        <f>Hazard_Calc!M13</f>
        <v>💦</v>
      </c>
      <c r="F32" s="195" t="s">
        <v>163</v>
      </c>
      <c r="G32" s="109"/>
      <c r="H32" s="243"/>
      <c r="I32" s="234"/>
      <c r="J32" s="233" t="b">
        <f>AND('3. Hazards'!F32=INDEX(RatingOptionSelect,2), OR('3. Hazards'!G32="Moderate Impact",'3. Hazards'!G32="High Impact"))</f>
        <v>0</v>
      </c>
    </row>
    <row r="33" spans="2:10" ht="30" customHeight="1">
      <c r="B33" s="93"/>
      <c r="C33" s="232" cm="1">
        <f t="array" ref="C33">IFERROR(IF(F33=Model_Lists!$A$4,1,IF(F33=Model_Lists!$A$5,0,IF(FilterHazard=Model_Lists!$J$3,((SUM((Hazard_Calc!C14:D14)*TRANSPOSE(OverView_Calc!$B$2:$B$3)))&gt;0)*1,INDEX(Hazard_Calc!C14:D14,MATCH(FilterHazard,Model_Lists!$J$4:$J$11,0))))),1)</f>
        <v>1</v>
      </c>
      <c r="D33" s="107" t="s">
        <v>49</v>
      </c>
      <c r="E33" s="345" t="str">
        <f>Hazard_Calc!M14</f>
        <v>💦🌵</v>
      </c>
      <c r="F33" s="195" t="s">
        <v>163</v>
      </c>
      <c r="G33" s="110"/>
      <c r="H33" s="244"/>
      <c r="I33" s="234"/>
      <c r="J33" s="233" t="b">
        <f>AND('3. Hazards'!F33=INDEX(RatingOptionSelect,2), OR('3. Hazards'!G33="Moderate Impact",'3. Hazards'!G33="High Impact"))</f>
        <v>0</v>
      </c>
    </row>
    <row r="34" spans="2:10" ht="30" customHeight="1">
      <c r="B34" s="93"/>
      <c r="C34" s="232" cm="1">
        <f t="array" ref="C34">IFERROR(IF(F34=Model_Lists!$A$4,1,IF(F34=Model_Lists!$A$5,0,IF(FilterHazard=Model_Lists!$J$3,((SUM((Hazard_Calc!C15:D15)*TRANSPOSE(OverView_Calc!$B$2:$B$3)))&gt;0)*1,INDEX(Hazard_Calc!C15:D15,MATCH(FilterHazard,Model_Lists!$J$4:$J$11,0))))),1)</f>
        <v>1</v>
      </c>
      <c r="D34" s="107" t="s">
        <v>53</v>
      </c>
      <c r="E34" s="345" t="str">
        <f>Hazard_Calc!M15</f>
        <v>🌵</v>
      </c>
      <c r="F34" s="195" t="s">
        <v>163</v>
      </c>
      <c r="G34" s="110"/>
      <c r="H34" s="244"/>
      <c r="I34" s="234"/>
      <c r="J34" s="233" t="b">
        <f>AND('3. Hazards'!F34=INDEX(RatingOptionSelect,2), OR('3. Hazards'!G34="Moderate Impact",'3. Hazards'!G34="High Impact"))</f>
        <v>0</v>
      </c>
    </row>
    <row r="35" spans="2:10" ht="30" customHeight="1">
      <c r="B35" s="93"/>
      <c r="C35" s="232" cm="1">
        <f t="array" ref="C35">IFERROR(IF(F35=Model_Lists!$A$4,1,IF(F35=Model_Lists!$A$5,0,IF(FilterHazard=Model_Lists!$J$3,((SUM((Hazard_Calc!C16:D16)*TRANSPOSE(OverView_Calc!$B$2:$B$3)))&gt;0)*1,INDEX(Hazard_Calc!C16:D16,MATCH(FilterHazard,Model_Lists!$J$4:$J$11,0))))),1)</f>
        <v>1</v>
      </c>
      <c r="D35" s="107" t="s">
        <v>237</v>
      </c>
      <c r="E35" s="345" t="str">
        <f>Hazard_Calc!M16</f>
        <v>💦</v>
      </c>
      <c r="F35" s="195" t="s">
        <v>163</v>
      </c>
      <c r="G35" s="110"/>
      <c r="H35" s="244"/>
      <c r="I35" s="234"/>
      <c r="J35" s="233" t="b">
        <f>AND('3. Hazards'!F35=INDEX(RatingOptionSelect,2), OR('3. Hazards'!G35="Moderate Impact",'3. Hazards'!G35="High Impact"))</f>
        <v>0</v>
      </c>
    </row>
    <row r="36" spans="2:10" ht="30" customHeight="1">
      <c r="B36" s="93"/>
      <c r="C36" s="232" cm="1">
        <f t="array" ref="C36">IFERROR(IF(F36=Model_Lists!$A$4,1,IF(F36=Model_Lists!$A$5,0,IF(FilterHazard=Model_Lists!$J$3,((SUM((Hazard_Calc!C16:D16)*TRANSPOSE(OverView_Calc!$B$2:$B$3)))&gt;0)*1,INDEX(Hazard_Calc!C16:D16,MATCH(FilterHazard,Model_Lists!$J$4:$J$11,0))))),1)</f>
        <v>1</v>
      </c>
      <c r="D36" s="107" t="s">
        <v>238</v>
      </c>
      <c r="E36" s="345" t="str">
        <f>Hazard_Calc!M17</f>
        <v>💦</v>
      </c>
      <c r="F36" s="195" t="s">
        <v>163</v>
      </c>
      <c r="G36" s="110"/>
      <c r="H36" s="244"/>
      <c r="I36" s="234"/>
      <c r="J36" s="233" t="b">
        <f>AND('3. Hazards'!F36=INDEX(RatingOptionSelect,2), OR('3. Hazards'!G36="Moderate Impact",'3. Hazards'!G36="High Impact"))</f>
        <v>0</v>
      </c>
    </row>
    <row r="37" spans="2:10" ht="30" customHeight="1">
      <c r="B37" s="93"/>
      <c r="C37" s="232" cm="1">
        <f t="array" ref="C37">IFERROR(IF(F37=Model_Lists!$A$4,1,IF(F37=Model_Lists!$A$5,0,IF(FilterHazard=Model_Lists!$J$3,((SUM((Hazard_Calc!C18:D18)*TRANSPOSE(OverView_Calc!$B$2:$B$3)))&gt;0)*1,INDEX(Hazard_Calc!C18:D18,MATCH(FilterHazard,Model_Lists!$J$4:$J$11,0))))),1)</f>
        <v>1</v>
      </c>
      <c r="D37" s="107" t="s">
        <v>239</v>
      </c>
      <c r="E37" s="345" t="str">
        <f>Hazard_Calc!M18</f>
        <v>💦</v>
      </c>
      <c r="F37" s="195" t="s">
        <v>163</v>
      </c>
      <c r="G37" s="110"/>
      <c r="H37" s="244"/>
      <c r="I37" s="234"/>
      <c r="J37" s="233" t="b">
        <f>AND('3. Hazards'!F37=INDEX(RatingOptionSelect,2), OR('3. Hazards'!G37="Moderate Impact",'3. Hazards'!G37="High Impact"))</f>
        <v>0</v>
      </c>
    </row>
    <row r="38" spans="2:10" ht="30" customHeight="1">
      <c r="B38" s="93"/>
      <c r="C38" s="232" cm="1">
        <f t="array" ref="C38">IFERROR(IF(F38=Model_Lists!$A$4,1,IF(F38=Model_Lists!$A$5,0,IF(FilterHazard=Model_Lists!$J$3,((SUM((Hazard_Calc!C19:D19)*TRANSPOSE(OverView_Calc!$B$2:$B$3)))&gt;0)*1,INDEX(Hazard_Calc!C19:D19,MATCH(FilterHazard,Model_Lists!$J$4:$J$11,0))))),1)</f>
        <v>1</v>
      </c>
      <c r="D38" s="107" t="s">
        <v>231</v>
      </c>
      <c r="E38" s="345" t="str">
        <f>Hazard_Calc!M19</f>
        <v>💦</v>
      </c>
      <c r="F38" s="195" t="s">
        <v>163</v>
      </c>
      <c r="G38" s="110"/>
      <c r="H38" s="244"/>
      <c r="I38" s="234"/>
      <c r="J38" s="233" t="b">
        <f>AND('3. Hazards'!F38=INDEX(RatingOptionSelect,2), OR('3. Hazards'!G38="Moderate Impact",'3. Hazards'!G38="High Impact"))</f>
        <v>0</v>
      </c>
    </row>
    <row r="39" spans="2:10" ht="33" customHeight="1">
      <c r="B39" s="93"/>
      <c r="C39" s="232" cm="1">
        <f t="array" ref="C39">IFERROR(IF(F39=Model_Lists!$A$4,1,IF(F39=Model_Lists!$A$5,0,IF(FilterHazard=Model_Lists!$J$3,((SUM((Hazard_Calc!C20:D20)*TRANSPOSE(OverView_Calc!$B$2:$B$3)))&gt;0)*1,INDEX(Hazard_Calc!C20:D20,MATCH(FilterHazard,Model_Lists!$J$4:$J$11,0))))),1)</f>
        <v>1</v>
      </c>
      <c r="D39" s="107" t="s">
        <v>240</v>
      </c>
      <c r="E39" s="345" t="str">
        <f>Hazard_Calc!M20</f>
        <v>💦🌵</v>
      </c>
      <c r="F39" s="195" t="s">
        <v>163</v>
      </c>
      <c r="G39" s="110"/>
      <c r="H39" s="244"/>
      <c r="I39" s="234"/>
      <c r="J39" s="233" t="b">
        <f>AND('3. Hazards'!F39=INDEX(RatingOptionSelect,2), OR('3. Hazards'!G39="Moderate Impact",'3. Hazards'!G39="High Impact"))</f>
        <v>0</v>
      </c>
    </row>
    <row r="40" spans="2:10" ht="20" customHeight="1" thickBot="1">
      <c r="B40" s="93"/>
      <c r="J40" s="94"/>
    </row>
    <row r="41" spans="2:10" ht="23.5" customHeight="1">
      <c r="B41" s="93"/>
      <c r="C41" s="304" t="s">
        <v>129</v>
      </c>
      <c r="D41" s="305"/>
      <c r="E41" s="306"/>
      <c r="F41" s="306"/>
      <c r="G41" s="306"/>
      <c r="H41" s="307"/>
      <c r="I41" s="235"/>
      <c r="J41" s="94"/>
    </row>
    <row r="42" spans="2:10" ht="53" customHeight="1" thickBot="1">
      <c r="B42" s="93"/>
      <c r="C42" s="308"/>
      <c r="D42" s="238" t="s">
        <v>211</v>
      </c>
      <c r="E42" s="239" t="s">
        <v>212</v>
      </c>
      <c r="F42" s="240" t="s">
        <v>157</v>
      </c>
      <c r="G42" s="241" t="s">
        <v>116</v>
      </c>
      <c r="H42" s="242" t="s">
        <v>115</v>
      </c>
      <c r="I42" s="236"/>
      <c r="J42" s="94"/>
    </row>
    <row r="43" spans="2:10">
      <c r="B43" s="93"/>
      <c r="J43" s="94"/>
    </row>
    <row r="44" spans="2:10" ht="15" thickBot="1">
      <c r="B44" s="101"/>
      <c r="C44" s="102"/>
      <c r="D44" s="103"/>
      <c r="E44" s="104"/>
      <c r="F44" s="102"/>
      <c r="G44" s="104"/>
      <c r="H44" s="103"/>
      <c r="I44" s="103"/>
      <c r="J44" s="105"/>
    </row>
    <row r="45" spans="2:10"/>
    <row r="46" spans="2:10"/>
    <row r="47" spans="2:10"/>
    <row r="48" spans="2:10"/>
    <row r="49"/>
    <row r="50"/>
    <row r="51"/>
    <row r="52"/>
    <row r="53"/>
    <row r="54"/>
    <row r="55"/>
    <row r="56"/>
    <row r="57"/>
    <row r="58"/>
    <row r="59"/>
    <row r="60"/>
    <row r="61"/>
    <row r="62"/>
    <row r="63"/>
    <row r="64"/>
    <row r="65"/>
    <row r="66"/>
    <row r="67"/>
    <row r="68"/>
    <row r="69"/>
    <row r="70"/>
  </sheetData>
  <customSheetViews>
    <customSheetView guid="{2AB498D9-D32A-4EB2-B4F2-37A196616A87}">
      <pane ySplit="3" topLeftCell="A4" activePane="bottomLeft" state="frozen"/>
      <selection pane="bottomLeft" activeCell="F8" sqref="F8"/>
      <pageMargins left="0.7" right="0.7" top="0.75" bottom="0.75" header="0.3" footer="0.3"/>
    </customSheetView>
  </customSheetViews>
  <mergeCells count="5">
    <mergeCell ref="C4:C14"/>
    <mergeCell ref="D16:H16"/>
    <mergeCell ref="D4:D14"/>
    <mergeCell ref="E4:G14"/>
    <mergeCell ref="D15:H15"/>
  </mergeCells>
  <conditionalFormatting sqref="C21:I39">
    <cfRule type="expression" dxfId="35" priority="38">
      <formula>AND($C21=0,ISBLANK($C21)=FALSE)</formula>
    </cfRule>
  </conditionalFormatting>
  <conditionalFormatting sqref="G21:G39">
    <cfRule type="expression" dxfId="34" priority="39">
      <formula>G21="Low Impact"</formula>
    </cfRule>
    <cfRule type="expression" dxfId="33" priority="40">
      <formula>G21="High Impact"</formula>
    </cfRule>
    <cfRule type="expression" dxfId="32" priority="47">
      <formula>G21="Moderate Impact"</formula>
    </cfRule>
  </conditionalFormatting>
  <dataValidations count="2">
    <dataValidation type="list" allowBlank="1" showInputMessage="1" showErrorMessage="1" promptTitle="&lt; Impact Rating &gt;" prompt="Low = low or no impact from hazard; _x000a__x000a_Moderate = moderate hazard impact causing reduced performance; _x000a__x000a_High= high hazard impact likely causing failure_x000a_" sqref="G21:G39" xr:uid="{E15B5CD1-5725-674D-BB7B-E115E9054C83}">
      <formula1>ratingOverall</formula1>
    </dataValidation>
    <dataValidation type="list" allowBlank="1" showInputMessage="1" showErrorMessage="1" promptTitle="&lt; Relevant hazard &gt;" prompt="Identify if this hazard is relevant to your context. _x000a__x000a_Yes - Relevant_x000a_No - Not relevant" sqref="F21:F39" xr:uid="{2CCCA763-94BA-41CC-9871-74E48F190583}">
      <formula1>RatingOptionSelect</formula1>
    </dataValidation>
  </dataValidations>
  <pageMargins left="0.7" right="0.7" top="0.75" bottom="0.75" header="0.3" footer="0.3"/>
  <pageSetup paperSize="9" orientation="portrait"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expression" priority="1" id="{6AA4632A-42C2-405D-8E15-E06854392B6F}">
            <xm:f>OverView_Calc!B2=FALSE</xm:f>
            <x14:dxf>
              <font>
                <strike/>
                <color theme="0"/>
              </font>
              <fill>
                <patternFill>
                  <bgColor theme="1" tint="0.499984740745262"/>
                </patternFill>
              </fill>
            </x14:dxf>
          </x14:cfRule>
          <xm:sqref>H5:H6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Model_Lists!$J$3:$J$11</xm:f>
          </x14:formula1>
          <xm:sqref>F18 E19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3F50B5"/>
  </sheetPr>
  <dimension ref="A1:AG56"/>
  <sheetViews>
    <sheetView showGridLines="0" showRowColHeaders="0" zoomScale="70" zoomScaleNormal="70" workbookViewId="0">
      <pane ySplit="18" topLeftCell="A19" activePane="bottomLeft" state="frozen"/>
      <selection pane="bottomLeft"/>
    </sheetView>
  </sheetViews>
  <sheetFormatPr baseColWidth="10" defaultColWidth="0" defaultRowHeight="14" zeroHeight="1"/>
  <cols>
    <col min="1" max="1" width="3.33203125" style="8" customWidth="1"/>
    <col min="2" max="2" width="8.5" style="8" customWidth="1"/>
    <col min="3" max="3" width="5.6640625" style="8" customWidth="1"/>
    <col min="4" max="4" width="55" style="8" customWidth="1"/>
    <col min="5" max="5" width="36.1640625" style="10" customWidth="1"/>
    <col min="6" max="6" width="27.1640625" style="8" customWidth="1"/>
    <col min="7" max="8" width="58" style="8" customWidth="1"/>
    <col min="9" max="9" width="33.5" style="8" customWidth="1"/>
    <col min="10" max="12" width="3.33203125" style="8" customWidth="1"/>
    <col min="13" max="21" width="8.83203125" style="8" hidden="1" customWidth="1"/>
    <col min="22" max="24" width="0" style="8" hidden="1" customWidth="1"/>
    <col min="25" max="30" width="8.83203125" style="8" hidden="1" customWidth="1"/>
    <col min="31" max="33" width="0" style="8" hidden="1" customWidth="1"/>
    <col min="34" max="16384" width="8.83203125" style="8" hidden="1"/>
  </cols>
  <sheetData>
    <row r="1" spans="2:11" ht="19" customHeight="1" thickBot="1"/>
    <row r="2" spans="2:11" ht="19" customHeight="1">
      <c r="B2" s="163"/>
      <c r="C2" s="164"/>
      <c r="D2" s="164"/>
      <c r="E2" s="165"/>
      <c r="F2" s="164"/>
      <c r="G2" s="164"/>
      <c r="H2" s="164"/>
      <c r="I2" s="164"/>
      <c r="J2" s="164"/>
      <c r="K2" s="166"/>
    </row>
    <row r="3" spans="2:11" ht="19" customHeight="1">
      <c r="B3" s="167"/>
      <c r="C3" s="168"/>
      <c r="D3" s="168"/>
      <c r="E3" s="250"/>
      <c r="F3" s="168"/>
      <c r="G3" s="168"/>
      <c r="H3" s="168"/>
      <c r="I3" s="168"/>
      <c r="J3" s="168"/>
      <c r="K3" s="169"/>
    </row>
    <row r="4" spans="2:11" ht="14" customHeight="1">
      <c r="B4" s="167"/>
      <c r="C4" s="372">
        <v>4</v>
      </c>
      <c r="D4" s="364" t="s">
        <v>215</v>
      </c>
      <c r="E4" s="365" t="s">
        <v>216</v>
      </c>
      <c r="F4" s="365"/>
      <c r="G4" s="365"/>
      <c r="H4" s="171"/>
      <c r="I4" s="340" t="s">
        <v>168</v>
      </c>
      <c r="J4" s="172"/>
      <c r="K4" s="173"/>
    </row>
    <row r="5" spans="2:11" ht="14" customHeight="1">
      <c r="B5" s="167"/>
      <c r="C5" s="372"/>
      <c r="D5" s="364"/>
      <c r="E5" s="365"/>
      <c r="F5" s="365"/>
      <c r="G5" s="365"/>
      <c r="H5" s="171"/>
      <c r="I5" s="174" t="s">
        <v>141</v>
      </c>
      <c r="J5" s="172"/>
      <c r="K5" s="173"/>
    </row>
    <row r="6" spans="2:11" ht="14" customHeight="1">
      <c r="B6" s="167"/>
      <c r="C6" s="372"/>
      <c r="D6" s="364"/>
      <c r="E6" s="365"/>
      <c r="F6" s="365"/>
      <c r="G6" s="365"/>
      <c r="H6" s="171"/>
      <c r="I6" s="174" t="s">
        <v>142</v>
      </c>
      <c r="J6" s="172"/>
      <c r="K6" s="173"/>
    </row>
    <row r="7" spans="2:11" ht="14" customHeight="1">
      <c r="B7" s="167"/>
      <c r="C7" s="372"/>
      <c r="D7" s="364"/>
      <c r="E7" s="365"/>
      <c r="F7" s="365"/>
      <c r="G7" s="365"/>
      <c r="H7" s="171"/>
      <c r="I7" s="171"/>
      <c r="J7" s="172"/>
      <c r="K7" s="173"/>
    </row>
    <row r="8" spans="2:11" ht="14" customHeight="1">
      <c r="B8" s="167"/>
      <c r="C8" s="372"/>
      <c r="D8" s="364"/>
      <c r="E8" s="365"/>
      <c r="F8" s="365"/>
      <c r="G8" s="365"/>
      <c r="H8" s="171"/>
      <c r="I8" s="171"/>
      <c r="J8" s="172"/>
      <c r="K8" s="173"/>
    </row>
    <row r="9" spans="2:11" ht="14" customHeight="1">
      <c r="B9" s="167"/>
      <c r="C9" s="372"/>
      <c r="D9" s="364"/>
      <c r="E9" s="365"/>
      <c r="F9" s="365"/>
      <c r="G9" s="365"/>
      <c r="H9" s="171"/>
      <c r="I9" s="171"/>
      <c r="J9" s="172"/>
      <c r="K9" s="173"/>
    </row>
    <row r="10" spans="2:11" ht="14" customHeight="1">
      <c r="B10" s="167"/>
      <c r="C10" s="372"/>
      <c r="D10" s="364"/>
      <c r="E10" s="365"/>
      <c r="F10" s="365"/>
      <c r="G10" s="365"/>
      <c r="H10" s="171"/>
      <c r="I10" s="171"/>
      <c r="J10" s="172"/>
      <c r="K10" s="173"/>
    </row>
    <row r="11" spans="2:11" ht="14" customHeight="1">
      <c r="B11" s="167"/>
      <c r="C11" s="372"/>
      <c r="D11" s="364"/>
      <c r="E11" s="365"/>
      <c r="F11" s="365"/>
      <c r="G11" s="365"/>
      <c r="H11" s="171"/>
      <c r="I11" s="171"/>
      <c r="J11" s="172"/>
      <c r="K11" s="173"/>
    </row>
    <row r="12" spans="2:11" ht="14" customHeight="1">
      <c r="B12" s="167"/>
      <c r="C12" s="372"/>
      <c r="D12" s="364"/>
      <c r="E12" s="365"/>
      <c r="F12" s="365"/>
      <c r="G12" s="365"/>
      <c r="H12" s="171"/>
      <c r="I12" s="171"/>
      <c r="J12" s="172"/>
      <c r="K12" s="173"/>
    </row>
    <row r="13" spans="2:11" ht="14" customHeight="1">
      <c r="B13" s="167"/>
      <c r="C13" s="168"/>
      <c r="D13" s="175"/>
      <c r="E13" s="176"/>
      <c r="F13" s="177"/>
      <c r="G13" s="172"/>
      <c r="H13" s="171"/>
      <c r="I13" s="170"/>
      <c r="J13" s="172"/>
      <c r="K13" s="173"/>
    </row>
    <row r="14" spans="2:11" ht="81" customHeight="1">
      <c r="B14" s="167"/>
      <c r="C14" s="31"/>
      <c r="D14" s="362" t="s">
        <v>235</v>
      </c>
      <c r="E14" s="363"/>
      <c r="F14" s="363"/>
      <c r="G14" s="363"/>
      <c r="H14" s="363"/>
      <c r="I14" s="363"/>
      <c r="J14" s="249"/>
      <c r="K14" s="173"/>
    </row>
    <row r="15" spans="2:11" ht="13.25" customHeight="1">
      <c r="B15" s="167"/>
      <c r="D15" s="245"/>
      <c r="E15" s="246"/>
      <c r="F15" s="247"/>
      <c r="G15" s="248"/>
      <c r="H15" s="33"/>
      <c r="I15" s="248"/>
      <c r="J15" s="248"/>
      <c r="K15" s="173"/>
    </row>
    <row r="16" spans="2:11" ht="14" customHeight="1">
      <c r="B16" s="167"/>
      <c r="C16" s="168"/>
      <c r="D16" s="175"/>
      <c r="E16" s="176"/>
      <c r="F16" s="177"/>
      <c r="G16" s="172"/>
      <c r="H16" s="170"/>
      <c r="I16" s="170"/>
      <c r="J16" s="172"/>
      <c r="K16" s="173"/>
    </row>
    <row r="17" spans="2:24" ht="14" customHeight="1">
      <c r="B17" s="167"/>
      <c r="C17" s="168"/>
      <c r="D17" s="175"/>
      <c r="E17" s="176"/>
      <c r="F17" s="177"/>
      <c r="G17" s="170"/>
      <c r="H17" s="170"/>
      <c r="I17" s="170"/>
      <c r="J17" s="172"/>
      <c r="K17" s="173"/>
    </row>
    <row r="18" spans="2:24" ht="40.5" customHeight="1">
      <c r="B18" s="167"/>
      <c r="C18" s="371" t="s">
        <v>160</v>
      </c>
      <c r="D18" s="371"/>
      <c r="E18" s="178"/>
      <c r="F18" s="192" t="s">
        <v>182</v>
      </c>
      <c r="G18" s="192" t="s">
        <v>242</v>
      </c>
      <c r="H18" s="192" t="s">
        <v>183</v>
      </c>
      <c r="I18" s="192" t="s">
        <v>153</v>
      </c>
      <c r="J18" s="172"/>
      <c r="K18" s="173"/>
    </row>
    <row r="19" spans="2:24" ht="55" customHeight="1">
      <c r="B19" s="167"/>
      <c r="C19" s="370" t="s">
        <v>236</v>
      </c>
      <c r="D19" s="370"/>
      <c r="E19" s="370"/>
      <c r="F19" s="370"/>
      <c r="G19" s="370"/>
      <c r="H19" s="370"/>
      <c r="I19" s="370"/>
      <c r="J19" s="291"/>
      <c r="K19" s="179"/>
    </row>
    <row r="20" spans="2:24" s="12" customFormat="1" ht="55" customHeight="1">
      <c r="B20" s="252" cm="1">
        <f t="array" ref="B20">IF(SUM((DF_Calc!C6:D6="Yes")*TRANSPOSE(OverView_Calc!$B$2:$B$3))&gt;0,1,0)</f>
        <v>1</v>
      </c>
      <c r="C20" s="314"/>
      <c r="D20" s="159" t="s">
        <v>158</v>
      </c>
      <c r="E20" s="343" t="str">
        <f>DF_Calc!K6</f>
        <v xml:space="preserve">💦 </v>
      </c>
      <c r="F20" s="315" t="s">
        <v>163</v>
      </c>
      <c r="G20" s="315"/>
      <c r="H20" s="315"/>
      <c r="I20" s="315"/>
      <c r="J20" s="316"/>
      <c r="K20" s="181"/>
    </row>
    <row r="21" spans="2:24" s="12" customFormat="1" ht="55" customHeight="1">
      <c r="B21" s="252" cm="1">
        <f t="array" ref="B21">IF(SUM((DF_Calc!C7:D7="Yes")*TRANSPOSE(OverView_Calc!$B$2:$B$3))&gt;0,1,0)</f>
        <v>1</v>
      </c>
      <c r="D21" s="158" t="s">
        <v>159</v>
      </c>
      <c r="E21" s="343" t="str">
        <f>DF_Calc!K7</f>
        <v xml:space="preserve">💦 </v>
      </c>
      <c r="F21" s="312" t="s">
        <v>163</v>
      </c>
      <c r="G21" s="312"/>
      <c r="H21" s="312"/>
      <c r="I21" s="312"/>
      <c r="J21" s="180"/>
      <c r="K21" s="181"/>
    </row>
    <row r="22" spans="2:24" s="12" customFormat="1" ht="55" customHeight="1">
      <c r="B22" s="252" cm="1">
        <f t="array" ref="B22">IF(SUM((DF_Calc!C8:D8="Yes")*TRANSPOSE(OverView_Calc!$B$2:$B$3))&gt;0,1,0)</f>
        <v>1</v>
      </c>
      <c r="D22" s="159" t="s">
        <v>223</v>
      </c>
      <c r="E22" s="343" t="str">
        <f>DF_Calc!K8</f>
        <v xml:space="preserve">💦 🌵 </v>
      </c>
      <c r="F22" s="312" t="s">
        <v>163</v>
      </c>
      <c r="G22" s="312"/>
      <c r="H22" s="312"/>
      <c r="I22" s="312"/>
      <c r="J22" s="180"/>
      <c r="K22" s="181"/>
    </row>
    <row r="23" spans="2:24" s="12" customFormat="1" ht="55" customHeight="1">
      <c r="B23" s="252" cm="1">
        <f t="array" ref="B23">IF(SUM((DF_Calc!C9:D9="Yes")*TRANSPOSE(OverView_Calc!$B$2:$B$3))&gt;0,1,0)</f>
        <v>1</v>
      </c>
      <c r="D23" s="160" t="s">
        <v>39</v>
      </c>
      <c r="E23" s="343" t="str">
        <f>DF_Calc!K9</f>
        <v xml:space="preserve">💦 🌵 </v>
      </c>
      <c r="F23" s="317" t="s">
        <v>163</v>
      </c>
      <c r="G23" s="317"/>
      <c r="H23" s="317"/>
      <c r="I23" s="317"/>
      <c r="J23" s="180"/>
      <c r="K23" s="181"/>
    </row>
    <row r="24" spans="2:24" ht="55" customHeight="1">
      <c r="B24" s="252">
        <v>1</v>
      </c>
      <c r="C24" s="366" t="s">
        <v>241</v>
      </c>
      <c r="D24" s="366"/>
      <c r="E24" s="366"/>
      <c r="F24" s="366"/>
      <c r="G24" s="366"/>
      <c r="H24" s="366"/>
      <c r="I24" s="366"/>
      <c r="J24" s="180"/>
      <c r="K24" s="182"/>
      <c r="M24" s="31"/>
      <c r="N24" s="31"/>
      <c r="O24" s="31"/>
      <c r="P24" s="31"/>
      <c r="Q24" s="31"/>
      <c r="R24" s="31"/>
      <c r="S24" s="31"/>
      <c r="T24" s="31"/>
      <c r="U24" s="31"/>
      <c r="V24" s="31"/>
      <c r="W24" s="31"/>
      <c r="X24" s="31"/>
    </row>
    <row r="25" spans="2:24" s="12" customFormat="1" ht="55" customHeight="1">
      <c r="B25" s="252" cm="1">
        <f t="array" ref="B25">IF(SUM((DF_Calc!C11:D11="Yes")*TRANSPOSE(OverView_Calc!$B$2:$B$3))&gt;0,1,0)</f>
        <v>1</v>
      </c>
      <c r="C25" s="314"/>
      <c r="D25" s="159" t="s">
        <v>40</v>
      </c>
      <c r="E25" s="343" t="str">
        <f>DF_Calc!K11</f>
        <v xml:space="preserve">💦 🌵 </v>
      </c>
      <c r="F25" s="315" t="s">
        <v>163</v>
      </c>
      <c r="G25" s="315"/>
      <c r="H25" s="315"/>
      <c r="I25" s="315"/>
      <c r="J25" s="180"/>
      <c r="K25" s="181"/>
    </row>
    <row r="26" spans="2:24" s="12" customFormat="1" ht="55" customHeight="1">
      <c r="B26" s="252" cm="1">
        <f t="array" ref="B26">IF(SUM((DF_Calc!C12:D12="Yes")*TRANSPOSE(OverView_Calc!$B$2:$B$3))&gt;0,1,0)</f>
        <v>1</v>
      </c>
      <c r="D26" s="159" t="s">
        <v>172</v>
      </c>
      <c r="E26" s="343" t="str">
        <f>DF_Calc!K12</f>
        <v xml:space="preserve">💦 🌵 </v>
      </c>
      <c r="F26" s="312" t="s">
        <v>163</v>
      </c>
      <c r="G26" s="312"/>
      <c r="H26" s="312"/>
      <c r="I26" s="312"/>
      <c r="J26" s="180"/>
      <c r="K26" s="181"/>
    </row>
    <row r="27" spans="2:24" s="12" customFormat="1" ht="55" customHeight="1">
      <c r="B27" s="252" cm="1">
        <f t="array" ref="B27">IF(SUM((DF_Calc!C13:D13="Yes")*TRANSPOSE(OverView_Calc!$B$2:$B$3))&gt;0,1,0)</f>
        <v>1</v>
      </c>
      <c r="D27" s="159" t="s">
        <v>41</v>
      </c>
      <c r="E27" s="343" t="str">
        <f>DF_Calc!K13</f>
        <v xml:space="preserve">💦 </v>
      </c>
      <c r="F27" s="317" t="s">
        <v>163</v>
      </c>
      <c r="G27" s="317"/>
      <c r="H27" s="317"/>
      <c r="I27" s="317"/>
      <c r="J27" s="180"/>
      <c r="K27" s="181"/>
    </row>
    <row r="28" spans="2:24" ht="55" customHeight="1">
      <c r="B28" s="252">
        <v>1</v>
      </c>
      <c r="C28" s="366" t="s">
        <v>173</v>
      </c>
      <c r="D28" s="366"/>
      <c r="E28" s="366"/>
      <c r="F28" s="366"/>
      <c r="G28" s="366"/>
      <c r="H28" s="366"/>
      <c r="I28" s="366"/>
      <c r="J28" s="180"/>
      <c r="K28" s="182"/>
      <c r="M28" s="31"/>
      <c r="N28" s="31"/>
      <c r="O28" s="31"/>
      <c r="P28" s="31"/>
      <c r="Q28" s="31"/>
      <c r="R28" s="31"/>
      <c r="S28" s="31"/>
      <c r="T28" s="31"/>
      <c r="U28" s="31"/>
      <c r="V28" s="31"/>
      <c r="W28" s="31"/>
      <c r="X28" s="31"/>
    </row>
    <row r="29" spans="2:24" s="12" customFormat="1" ht="55" customHeight="1">
      <c r="B29" s="252" cm="1">
        <f t="array" ref="B29">IF(SUM((DF_Calc!C15:D15="Yes")*TRANSPOSE(OverView_Calc!$B$2:$B$3))&gt;0,1,0)</f>
        <v>1</v>
      </c>
      <c r="C29" s="314"/>
      <c r="D29" s="159" t="s">
        <v>174</v>
      </c>
      <c r="E29" s="343" t="str">
        <f>DF_Calc!K15</f>
        <v xml:space="preserve">💦 🌵 </v>
      </c>
      <c r="F29" s="315" t="s">
        <v>163</v>
      </c>
      <c r="G29" s="315"/>
      <c r="H29" s="315"/>
      <c r="I29" s="315"/>
      <c r="J29" s="180"/>
      <c r="K29" s="181"/>
    </row>
    <row r="30" spans="2:24" s="12" customFormat="1" ht="55" customHeight="1">
      <c r="B30" s="252" cm="1">
        <f t="array" ref="B30">IF(SUM((DF_Calc!C16:D16="Yes")*TRANSPOSE(OverView_Calc!$B$2:$B$3))&gt;0,1,0)</f>
        <v>1</v>
      </c>
      <c r="D30" s="159" t="s">
        <v>42</v>
      </c>
      <c r="E30" s="343" t="str">
        <f>DF_Calc!K16</f>
        <v xml:space="preserve">💦 🌵 </v>
      </c>
      <c r="F30" s="312" t="s">
        <v>163</v>
      </c>
      <c r="G30" s="312"/>
      <c r="H30" s="312"/>
      <c r="I30" s="312"/>
      <c r="J30" s="180"/>
      <c r="K30" s="181"/>
    </row>
    <row r="31" spans="2:24" s="12" customFormat="1" ht="80" customHeight="1">
      <c r="B31" s="252" cm="1">
        <f t="array" ref="B31">IF(SUM((DF_Calc!C17:D17="Yes")*TRANSPOSE(OverView_Calc!$B$2:$B$3))&gt;0,1,0)</f>
        <v>1</v>
      </c>
      <c r="D31" s="159" t="s">
        <v>43</v>
      </c>
      <c r="E31" s="343" t="str">
        <f>DF_Calc!K17</f>
        <v xml:space="preserve">💦 🌵 </v>
      </c>
      <c r="F31" s="312" t="s">
        <v>163</v>
      </c>
      <c r="G31" s="312"/>
      <c r="H31" s="312"/>
      <c r="I31" s="312"/>
      <c r="J31" s="180"/>
      <c r="K31" s="181"/>
    </row>
    <row r="32" spans="2:24" s="12" customFormat="1" ht="55" customHeight="1">
      <c r="B32" s="252" cm="1">
        <f t="array" ref="B32">IF(SUM((DF_Calc!C18:D18="Yes")*TRANSPOSE(OverView_Calc!$B$2:$B$3))&gt;0,1,0)</f>
        <v>1</v>
      </c>
      <c r="D32" s="160" t="s">
        <v>44</v>
      </c>
      <c r="E32" s="343" t="str">
        <f>DF_Calc!K18</f>
        <v xml:space="preserve">💦 🌵 </v>
      </c>
      <c r="F32" s="317" t="s">
        <v>163</v>
      </c>
      <c r="G32" s="317"/>
      <c r="H32" s="317"/>
      <c r="I32" s="317"/>
      <c r="J32" s="180"/>
      <c r="K32" s="181"/>
    </row>
    <row r="33" spans="2:24" ht="55" customHeight="1">
      <c r="B33" s="252">
        <v>1</v>
      </c>
      <c r="C33" s="366" t="s">
        <v>246</v>
      </c>
      <c r="D33" s="366"/>
      <c r="E33" s="366"/>
      <c r="F33" s="366"/>
      <c r="G33" s="366"/>
      <c r="H33" s="366"/>
      <c r="I33" s="366"/>
      <c r="J33" s="180"/>
      <c r="K33" s="183"/>
      <c r="M33" s="31"/>
      <c r="N33" s="31"/>
      <c r="O33" s="31"/>
      <c r="P33" s="31"/>
      <c r="Q33" s="31"/>
      <c r="R33" s="31"/>
      <c r="S33" s="31"/>
      <c r="T33" s="31"/>
      <c r="U33" s="31"/>
      <c r="V33" s="31"/>
      <c r="W33" s="31"/>
      <c r="X33" s="31"/>
    </row>
    <row r="34" spans="2:24" s="12" customFormat="1" ht="55" customHeight="1">
      <c r="B34" s="252" cm="1">
        <f t="array" ref="B34">IF(SUM((DF_Calc!C20:D20="Yes")*TRANSPOSE(OverView_Calc!$B$2:$B$3))&gt;0,1,0)</f>
        <v>1</v>
      </c>
      <c r="C34" s="314"/>
      <c r="D34" s="159" t="s">
        <v>45</v>
      </c>
      <c r="E34" s="343" t="str">
        <f>DF_Calc!K20</f>
        <v xml:space="preserve">💦 🌵 </v>
      </c>
      <c r="F34" s="315" t="s">
        <v>163</v>
      </c>
      <c r="G34" s="318"/>
      <c r="H34" s="318"/>
      <c r="I34" s="318"/>
      <c r="J34" s="180"/>
      <c r="K34" s="181"/>
    </row>
    <row r="35" spans="2:24" s="12" customFormat="1" ht="55" customHeight="1">
      <c r="B35" s="252" cm="1">
        <f t="array" ref="B35">IF(SUM((DF_Calc!C21:D21="Yes")*TRANSPOSE(OverView_Calc!$B$2:$B$3))&gt;0,1,0)</f>
        <v>1</v>
      </c>
      <c r="D35" s="160" t="s">
        <v>175</v>
      </c>
      <c r="E35" s="343" t="str">
        <f>DF_Calc!K21</f>
        <v xml:space="preserve">💦 🌵 </v>
      </c>
      <c r="F35" s="317" t="s">
        <v>163</v>
      </c>
      <c r="G35" s="319"/>
      <c r="H35" s="319"/>
      <c r="I35" s="319"/>
      <c r="J35" s="180"/>
      <c r="K35" s="181"/>
    </row>
    <row r="36" spans="2:24" ht="55" customHeight="1">
      <c r="B36" s="252">
        <v>1</v>
      </c>
      <c r="C36" s="366" t="s">
        <v>247</v>
      </c>
      <c r="D36" s="366"/>
      <c r="E36" s="366"/>
      <c r="F36" s="366"/>
      <c r="G36" s="366"/>
      <c r="H36" s="366"/>
      <c r="I36" s="366"/>
      <c r="J36" s="180"/>
      <c r="K36" s="184"/>
      <c r="M36" s="31"/>
      <c r="N36" s="31"/>
      <c r="O36" s="31"/>
      <c r="P36" s="31"/>
      <c r="Q36" s="31"/>
      <c r="R36" s="31"/>
      <c r="S36" s="31"/>
      <c r="T36" s="31"/>
      <c r="U36" s="31"/>
      <c r="V36" s="31"/>
      <c r="W36" s="31"/>
      <c r="X36" s="31"/>
    </row>
    <row r="37" spans="2:24" ht="55" customHeight="1">
      <c r="B37" s="252">
        <v>1</v>
      </c>
      <c r="C37" s="320"/>
      <c r="D37" s="158" t="s">
        <v>176</v>
      </c>
      <c r="E37" s="343" t="str">
        <f>DF_Calc!K23</f>
        <v/>
      </c>
      <c r="F37" s="315" t="s">
        <v>163</v>
      </c>
      <c r="G37" s="318"/>
      <c r="H37" s="318"/>
      <c r="I37" s="318"/>
      <c r="J37" s="180"/>
      <c r="K37" s="185"/>
    </row>
    <row r="38" spans="2:24" ht="55" customHeight="1">
      <c r="B38" s="252">
        <v>1</v>
      </c>
      <c r="D38" s="159" t="s">
        <v>46</v>
      </c>
      <c r="E38" s="343" t="str">
        <f>DF_Calc!K24</f>
        <v/>
      </c>
      <c r="F38" s="312" t="s">
        <v>163</v>
      </c>
      <c r="G38" s="313"/>
      <c r="H38" s="313"/>
      <c r="I38" s="313"/>
      <c r="J38" s="180"/>
      <c r="K38" s="185"/>
    </row>
    <row r="39" spans="2:24" ht="27.5" customHeight="1" thickBot="1">
      <c r="B39" s="167"/>
      <c r="D39" s="203"/>
      <c r="E39" s="156"/>
      <c r="F39" s="204"/>
      <c r="G39" s="205"/>
      <c r="H39" s="205"/>
      <c r="I39" s="205"/>
      <c r="J39" s="180"/>
      <c r="K39" s="185"/>
    </row>
    <row r="40" spans="2:24" ht="24" customHeight="1">
      <c r="B40" s="167"/>
      <c r="C40" s="367" t="s">
        <v>129</v>
      </c>
      <c r="D40" s="368"/>
      <c r="E40" s="368"/>
      <c r="F40" s="368"/>
      <c r="G40" s="368"/>
      <c r="H40" s="368"/>
      <c r="I40" s="369"/>
      <c r="J40" s="180"/>
      <c r="K40" s="186"/>
    </row>
    <row r="41" spans="2:24" ht="57.5" customHeight="1" thickBot="1">
      <c r="B41" s="167"/>
      <c r="C41" s="311"/>
      <c r="D41" s="161" t="s">
        <v>162</v>
      </c>
      <c r="E41" s="157"/>
      <c r="F41" s="162" t="s">
        <v>157</v>
      </c>
      <c r="G41" s="193" t="s">
        <v>111</v>
      </c>
      <c r="H41" s="193" t="s">
        <v>170</v>
      </c>
      <c r="I41" s="194" t="s">
        <v>171</v>
      </c>
      <c r="J41" s="180"/>
      <c r="K41" s="187"/>
    </row>
    <row r="42" spans="2:24">
      <c r="B42" s="167"/>
      <c r="K42" s="169"/>
    </row>
    <row r="43" spans="2:24" ht="15" thickBot="1">
      <c r="B43" s="188"/>
      <c r="C43" s="189"/>
      <c r="D43" s="189"/>
      <c r="E43" s="190"/>
      <c r="F43" s="189"/>
      <c r="G43" s="189"/>
      <c r="H43" s="189"/>
      <c r="I43" s="189"/>
      <c r="J43" s="189"/>
      <c r="K43" s="191"/>
    </row>
    <row r="44" spans="2:24"/>
    <row r="45" spans="2:24"/>
    <row r="46" spans="2:24"/>
    <row r="47" spans="2:24"/>
    <row r="48" spans="2:24"/>
    <row r="49"/>
    <row r="50"/>
    <row r="51"/>
    <row r="52"/>
    <row r="53"/>
    <row r="54"/>
    <row r="55"/>
    <row r="56"/>
  </sheetData>
  <dataConsolidate/>
  <customSheetViews>
    <customSheetView guid="{2AB498D9-D32A-4EB2-B4F2-37A196616A87}">
      <pane ySplit="3" topLeftCell="A4" activePane="bottomLeft" state="frozen"/>
      <selection pane="bottomLeft" activeCell="E3" sqref="E3"/>
      <pageMargins left="0.7" right="0.7" top="0.75" bottom="0.75" header="0.3" footer="0.3"/>
    </customSheetView>
  </customSheetViews>
  <mergeCells count="11">
    <mergeCell ref="D14:I14"/>
    <mergeCell ref="D4:D12"/>
    <mergeCell ref="E4:G12"/>
    <mergeCell ref="C36:I36"/>
    <mergeCell ref="C40:I40"/>
    <mergeCell ref="C19:I19"/>
    <mergeCell ref="C18:D18"/>
    <mergeCell ref="C24:I24"/>
    <mergeCell ref="C28:I28"/>
    <mergeCell ref="C33:I33"/>
    <mergeCell ref="C4:C12"/>
  </mergeCells>
  <conditionalFormatting sqref="C20:J38">
    <cfRule type="expression" dxfId="30" priority="1">
      <formula>$B20=0</formula>
    </cfRule>
  </conditionalFormatting>
  <dataValidations xWindow="470" yWindow="635" count="2">
    <dataValidation type="list" allowBlank="1" showInputMessage="1" showErrorMessage="1" promptTitle="&lt; Integrated Design Feature &gt;" prompt="Is this design feature already intergrated into the technology?_x000a_Yes - Currently Intergated_x000a_No - Not Currently Integrated " sqref="F41 F39" xr:uid="{1093BB4A-7410-4A4A-BC5E-5A6F0DE1FB7D}">
      <formula1>"✅ Yes, ⛔️ No"</formula1>
    </dataValidation>
    <dataValidation type="list" allowBlank="1" showInputMessage="1" showErrorMessage="1" promptTitle="&lt; Integrated Design Feature &gt;" prompt="Is this design feature already intergrated into the technology?_x000a_Yes - Currently Intergated_x000a_No - Not Currently Integrated " sqref="F20:F23 F34:F35 F25:F27 F29:F32 F37:F38" xr:uid="{BF0FBC34-82A7-468F-9EAD-E23E1E8DAE11}">
      <formula1>RatingOptionSelect</formula1>
    </dataValidation>
  </dataValidations>
  <pageMargins left="0.7" right="0.7" top="0.75" bottom="0.75" header="0.3" footer="0.3"/>
  <pageSetup paperSize="9" orientation="portrait"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expression" priority="5" id="{A99DF179-6EE2-9043-A065-1AB886FD306E}">
            <xm:f>DF_Calc!$C$4="⛔️ No"</xm:f>
            <x14:dxf>
              <font>
                <strike/>
                <color theme="0" tint="-4.9989318521683403E-2"/>
              </font>
              <fill>
                <patternFill>
                  <bgColor theme="1" tint="0.499984740745262"/>
                </patternFill>
              </fill>
            </x14:dxf>
          </x14:cfRule>
          <xm:sqref>I5</xm:sqref>
        </x14:conditionalFormatting>
        <x14:conditionalFormatting xmlns:xm="http://schemas.microsoft.com/office/excel/2006/main">
          <x14:cfRule type="expression" priority="3454" id="{1AFBF4D3-6A1A-C74B-9588-298879D86702}">
            <xm:f>DF_Calc!#REF!="⛔️ No"</xm:f>
            <x14:dxf>
              <font>
                <strike/>
                <color theme="0" tint="-4.9989318521683403E-2"/>
              </font>
              <fill>
                <patternFill>
                  <bgColor theme="1" tint="0.499984740745262"/>
                </patternFill>
              </fill>
            </x14:dxf>
          </x14:cfRule>
          <xm:sqref>I6</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9D28B1"/>
  </sheetPr>
  <dimension ref="A1:ABQ20"/>
  <sheetViews>
    <sheetView showGridLines="0" showRowColHeaders="0" zoomScale="85" zoomScaleNormal="85" workbookViewId="0"/>
  </sheetViews>
  <sheetFormatPr baseColWidth="10" defaultColWidth="0" defaultRowHeight="14" zeroHeight="1"/>
  <cols>
    <col min="1" max="1" width="3.1640625" style="8" customWidth="1"/>
    <col min="2" max="2" width="3.83203125" style="8" customWidth="1"/>
    <col min="3" max="3" width="6" style="8" customWidth="1"/>
    <col min="4" max="4" width="24.6640625" style="8" customWidth="1"/>
    <col min="5" max="6" width="10.83203125" style="25" customWidth="1"/>
    <col min="7" max="7" width="10.5" style="25" customWidth="1"/>
    <col min="8" max="8" width="10.83203125" style="25" customWidth="1"/>
    <col min="9" max="9" width="13.6640625" style="8" customWidth="1"/>
    <col min="10" max="10" width="31.6640625" style="8" customWidth="1"/>
    <col min="11" max="11" width="55.5" style="8" customWidth="1"/>
    <col min="12" max="12" width="3.33203125" style="8" customWidth="1"/>
    <col min="13" max="14" width="3.1640625" style="8" customWidth="1"/>
    <col min="15" max="15" width="4.1640625" style="8" hidden="1" customWidth="1"/>
    <col min="16" max="743" width="0" style="8" hidden="1" customWidth="1"/>
    <col min="744" max="745" width="5.5" style="8" hidden="1" customWidth="1"/>
    <col min="746" max="16384" width="8.83203125" style="8" hidden="1"/>
  </cols>
  <sheetData>
    <row r="1" spans="2:13" ht="20" customHeight="1" thickBot="1"/>
    <row r="2" spans="2:13" ht="20" customHeight="1">
      <c r="B2" s="133"/>
      <c r="C2" s="134"/>
      <c r="D2" s="134"/>
      <c r="E2" s="135"/>
      <c r="F2" s="135"/>
      <c r="G2" s="135"/>
      <c r="H2" s="135"/>
      <c r="I2" s="134"/>
      <c r="J2" s="134"/>
      <c r="K2" s="134"/>
      <c r="L2" s="134"/>
      <c r="M2" s="136"/>
    </row>
    <row r="3" spans="2:13" ht="79" customHeight="1">
      <c r="B3" s="137"/>
      <c r="C3" s="323">
        <v>5</v>
      </c>
      <c r="D3" s="373" t="s">
        <v>113</v>
      </c>
      <c r="E3" s="373"/>
      <c r="F3" s="373"/>
      <c r="G3" s="373"/>
      <c r="H3" s="373"/>
      <c r="I3" s="373"/>
      <c r="J3" s="373"/>
      <c r="K3" s="150" t="s">
        <v>179</v>
      </c>
      <c r="L3" s="150"/>
      <c r="M3" s="139"/>
    </row>
    <row r="4" spans="2:13" ht="71" customHeight="1">
      <c r="B4" s="137"/>
      <c r="C4" s="151"/>
      <c r="D4" s="376" t="s">
        <v>243</v>
      </c>
      <c r="E4" s="376"/>
      <c r="F4" s="376"/>
      <c r="G4" s="376"/>
      <c r="H4" s="376"/>
      <c r="I4" s="376"/>
      <c r="J4" s="376"/>
      <c r="K4" s="376"/>
      <c r="L4" s="199"/>
      <c r="M4" s="139"/>
    </row>
    <row r="5" spans="2:13" ht="21" customHeight="1">
      <c r="B5" s="137"/>
      <c r="C5" s="216"/>
      <c r="D5" s="217"/>
      <c r="E5" s="217"/>
      <c r="F5" s="217"/>
      <c r="G5" s="217"/>
      <c r="H5" s="217"/>
      <c r="I5" s="217"/>
      <c r="J5" s="217"/>
      <c r="K5" s="218"/>
      <c r="L5" s="218"/>
      <c r="M5" s="139"/>
    </row>
    <row r="6" spans="2:13" ht="19" customHeight="1">
      <c r="B6" s="137"/>
      <c r="C6" s="138"/>
      <c r="D6" s="200"/>
      <c r="E6" s="374" t="s">
        <v>151</v>
      </c>
      <c r="F6" s="374"/>
      <c r="G6" s="374"/>
      <c r="H6" s="374"/>
      <c r="I6" s="374"/>
      <c r="J6" s="140"/>
      <c r="K6" s="140"/>
      <c r="L6" s="140"/>
      <c r="M6" s="139"/>
    </row>
    <row r="7" spans="2:13" ht="30" customHeight="1">
      <c r="B7" s="137"/>
      <c r="C7" s="138"/>
      <c r="D7" s="339"/>
      <c r="E7" s="338" t="s">
        <v>116</v>
      </c>
      <c r="F7" s="338" t="s">
        <v>117</v>
      </c>
      <c r="G7" s="338" t="s">
        <v>118</v>
      </c>
      <c r="H7" s="375" t="s">
        <v>120</v>
      </c>
      <c r="I7" s="375"/>
      <c r="J7" s="338" t="s">
        <v>180</v>
      </c>
      <c r="K7" s="141" t="s">
        <v>152</v>
      </c>
      <c r="L7" s="141"/>
      <c r="M7" s="139"/>
    </row>
    <row r="8" spans="2:13" ht="56" hidden="1" customHeight="1">
      <c r="B8" s="137"/>
      <c r="C8" s="142"/>
      <c r="D8" s="143" t="s">
        <v>109</v>
      </c>
      <c r="E8" s="144">
        <v>0.6</v>
      </c>
      <c r="F8" s="144">
        <v>0.2</v>
      </c>
      <c r="G8" s="144">
        <v>0.2</v>
      </c>
      <c r="H8" s="144" cm="1">
        <f t="array" ref="H8">SUMPRODUCT(E8:G8,TRANSPOSE(scoreWeight))</f>
        <v>0.30400000000000005</v>
      </c>
      <c r="I8" s="143" t="s">
        <v>112</v>
      </c>
      <c r="J8" s="143" t="s">
        <v>124</v>
      </c>
      <c r="K8" s="152" t="s">
        <v>110</v>
      </c>
      <c r="L8" s="152"/>
      <c r="M8" s="139"/>
    </row>
    <row r="9" spans="2:13" s="12" customFormat="1" ht="50" customHeight="1">
      <c r="B9" s="253" t="b">
        <f>OverView_Calc!B2</f>
        <v>1</v>
      </c>
      <c r="C9" s="341" t="s">
        <v>130</v>
      </c>
      <c r="D9" s="331" t="s">
        <v>0</v>
      </c>
      <c r="E9" s="332">
        <f>IFERROR(OverView_Calc!K2/SUM(OverView_Calc!$K2:$M2),0)</f>
        <v>0</v>
      </c>
      <c r="F9" s="332">
        <f>IFERROR(OverView_Calc!L2/SUM(OverView_Calc!$K2:$M2),0)</f>
        <v>0</v>
      </c>
      <c r="G9" s="332">
        <f>IFERROR(OverView_Calc!M2/SUM(OverView_Calc!$K2:$M2),0)</f>
        <v>0</v>
      </c>
      <c r="H9" s="333" cm="1">
        <f t="array" ref="H9">SUMPRODUCT(E9:G9,TRANSPOSE(scoreWeight))</f>
        <v>0</v>
      </c>
      <c r="I9" s="334" t="str">
        <f t="shared" ref="I9:I10" si="0">IF(H9&lt;0.33,"Low Impact",IF(H9&lt;0.66,"Moderate Impact","High Impact"))</f>
        <v>Low Impact</v>
      </c>
      <c r="J9" s="335"/>
      <c r="K9" s="336"/>
      <c r="L9" s="116"/>
      <c r="M9" s="145"/>
    </row>
    <row r="10" spans="2:13" s="12" customFormat="1" ht="50" customHeight="1">
      <c r="B10" s="253" t="b">
        <f>OverView_Calc!B3</f>
        <v>1</v>
      </c>
      <c r="C10" s="341" t="s">
        <v>138</v>
      </c>
      <c r="D10" s="326" t="s">
        <v>14</v>
      </c>
      <c r="E10" s="327">
        <f>IFERROR(OverView_Calc!K3/SUM(OverView_Calc!$K3:$M3),0)</f>
        <v>0</v>
      </c>
      <c r="F10" s="327">
        <f>IFERROR(OverView_Calc!L3/SUM(OverView_Calc!$K3:$M3),0)</f>
        <v>0</v>
      </c>
      <c r="G10" s="327">
        <f>IFERROR(OverView_Calc!M3/SUM(OverView_Calc!$K3:$M3),0)</f>
        <v>0</v>
      </c>
      <c r="H10" s="328" cm="1">
        <f t="array" ref="H10">SUMPRODUCT(E10:G10,TRANSPOSE(scoreWeight))</f>
        <v>0</v>
      </c>
      <c r="I10" s="329" t="str">
        <f t="shared" si="0"/>
        <v>Low Impact</v>
      </c>
      <c r="J10" s="330"/>
      <c r="K10" s="337"/>
      <c r="L10" s="116"/>
      <c r="M10" s="145"/>
    </row>
    <row r="11" spans="2:13" ht="20" customHeight="1" thickBot="1">
      <c r="B11" s="146"/>
      <c r="C11" s="147"/>
      <c r="D11" s="147"/>
      <c r="E11" s="148"/>
      <c r="F11" s="148"/>
      <c r="G11" s="148"/>
      <c r="H11" s="148"/>
      <c r="I11" s="147"/>
      <c r="J11" s="147"/>
      <c r="K11" s="147"/>
      <c r="L11" s="147"/>
      <c r="M11" s="149"/>
    </row>
    <row r="12" spans="2:13" ht="20" customHeight="1">
      <c r="I12"/>
      <c r="J12"/>
    </row>
    <row r="13" spans="2:13" ht="14" hidden="1" customHeight="1">
      <c r="D13"/>
      <c r="E13" s="26"/>
      <c r="F13" s="26"/>
      <c r="G13" s="26"/>
      <c r="H13" s="26"/>
      <c r="I13"/>
      <c r="J13"/>
    </row>
    <row r="14" spans="2:13" ht="18.5" hidden="1" customHeight="1">
      <c r="D14"/>
      <c r="E14" s="26"/>
      <c r="F14" s="26"/>
      <c r="G14" s="26"/>
      <c r="H14" s="26"/>
      <c r="I14"/>
      <c r="J14"/>
    </row>
    <row r="15" spans="2:13"/>
    <row r="16" spans="2:13"/>
    <row r="17"/>
    <row r="18"/>
    <row r="19"/>
    <row r="20"/>
  </sheetData>
  <mergeCells count="4">
    <mergeCell ref="D3:J3"/>
    <mergeCell ref="E6:I6"/>
    <mergeCell ref="H7:I7"/>
    <mergeCell ref="D4:K4"/>
  </mergeCells>
  <conditionalFormatting sqref="C9:K10">
    <cfRule type="expression" dxfId="27" priority="1">
      <formula>$B9=FALSE</formula>
    </cfRule>
  </conditionalFormatting>
  <conditionalFormatting sqref="J9:J10">
    <cfRule type="expression" dxfId="26" priority="2">
      <formula>J9="Low Resilience"</formula>
    </cfRule>
    <cfRule type="expression" dxfId="25" priority="3">
      <formula>J9="Medium Resilience"</formula>
    </cfRule>
    <cfRule type="expression" dxfId="24" priority="4">
      <formula>J9="High Resilience"</formula>
    </cfRule>
  </conditionalFormatting>
  <dataValidations count="2">
    <dataValidation type="list" allowBlank="1" showInputMessage="1" showErrorMessage="1" sqref="J8" xr:uid="{0D307AE8-E4A1-4E3D-878F-F4A12C1A0B3C}">
      <formula1>resilienceRating</formula1>
    </dataValidation>
    <dataValidation type="list" allowBlank="1" showInputMessage="1" showErrorMessage="1" promptTitle="&lt; Resilience Level &gt;" prompt="Low Resilence = Likely to fail or have extended outage_x000a__x000a_Medium resilience = reduced ST performance or temporary outage_x000a__x000a_High resilience = continues to function_x000a_" sqref="J9:J10" xr:uid="{182C4709-FAE0-9D42-950A-32D36FDCD4CF}">
      <formula1>resilienceRating</formula1>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3452" id="{00000000-000E-0000-0500-000006000000}">
            <x14:iconSet iconSet="3Symbols" showValue="0" custom="1">
              <x14:cfvo type="percent">
                <xm:f>0</xm:f>
              </x14:cfvo>
              <x14:cfvo type="num">
                <xm:f>0.33</xm:f>
              </x14:cfvo>
              <x14:cfvo type="num">
                <xm:f>0.66</xm:f>
              </x14:cfvo>
              <x14:cfIcon iconSet="3Symbols" iconId="2"/>
              <x14:cfIcon iconSet="3Symbols" iconId="1"/>
              <x14:cfIcon iconSet="3Symbols" iconId="0"/>
            </x14:iconSet>
          </x14:cfRule>
          <xm:sqref>H9:H10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tabColor theme="8" tint="0.79998168889431442"/>
    <pageSetUpPr fitToPage="1"/>
  </sheetPr>
  <dimension ref="A1:L21"/>
  <sheetViews>
    <sheetView showGridLines="0" showRowColHeaders="0" showRuler="0" zoomScale="110" zoomScaleNormal="110" zoomScalePageLayoutView="85" workbookViewId="0"/>
  </sheetViews>
  <sheetFormatPr baseColWidth="10" defaultColWidth="0" defaultRowHeight="14" zeroHeight="1"/>
  <cols>
    <col min="1" max="1" width="3.33203125" style="8" customWidth="1"/>
    <col min="2" max="2" width="3.33203125" style="19" customWidth="1"/>
    <col min="3" max="3" width="10.1640625" style="8" customWidth="1"/>
    <col min="4" max="4" width="28" style="10" customWidth="1"/>
    <col min="5" max="5" width="6.83203125" style="8" customWidth="1"/>
    <col min="6" max="6" width="17.1640625" style="8" customWidth="1"/>
    <col min="7" max="7" width="6.83203125" style="8" customWidth="1"/>
    <col min="8" max="8" width="14.1640625" style="8" customWidth="1"/>
    <col min="9" max="9" width="4.1640625" style="8" customWidth="1"/>
    <col min="10" max="11" width="3.33203125" style="8" customWidth="1"/>
    <col min="12" max="12" width="3.1640625" style="8" hidden="1" customWidth="1"/>
    <col min="13" max="16384" width="6.6640625" style="8" hidden="1"/>
  </cols>
  <sheetData>
    <row r="1" spans="2:10" ht="19" customHeight="1" thickBot="1"/>
    <row r="2" spans="2:10" ht="19" customHeight="1">
      <c r="B2" s="254"/>
      <c r="C2" s="126"/>
      <c r="D2" s="127"/>
      <c r="E2" s="126"/>
      <c r="F2" s="126"/>
      <c r="G2" s="126"/>
      <c r="H2" s="126"/>
      <c r="I2" s="126"/>
      <c r="J2" s="128"/>
    </row>
    <row r="3" spans="2:10" ht="19" customHeight="1">
      <c r="B3" s="255"/>
      <c r="C3" s="379" t="s">
        <v>150</v>
      </c>
      <c r="D3" s="379"/>
      <c r="E3" s="379"/>
      <c r="F3" s="379"/>
      <c r="G3" s="379"/>
      <c r="H3" s="379"/>
      <c r="I3" s="379"/>
      <c r="J3" s="129"/>
    </row>
    <row r="4" spans="2:10" ht="19" customHeight="1">
      <c r="B4" s="255"/>
      <c r="C4" s="379"/>
      <c r="D4" s="379"/>
      <c r="E4" s="379"/>
      <c r="F4" s="379"/>
      <c r="G4" s="379"/>
      <c r="H4" s="379"/>
      <c r="I4" s="379"/>
      <c r="J4" s="129"/>
    </row>
    <row r="5" spans="2:10" ht="11.25" customHeight="1">
      <c r="B5" s="255"/>
      <c r="J5" s="129"/>
    </row>
    <row r="6" spans="2:10" ht="14" customHeight="1">
      <c r="B6" s="255"/>
      <c r="C6" s="378" t="s">
        <v>181</v>
      </c>
      <c r="D6" s="378"/>
      <c r="E6" s="378"/>
      <c r="F6" s="381" t="s">
        <v>178</v>
      </c>
      <c r="G6" s="219"/>
      <c r="H6" s="380" t="s">
        <v>229</v>
      </c>
      <c r="I6" s="258"/>
      <c r="J6" s="129"/>
    </row>
    <row r="7" spans="2:10" ht="14" customHeight="1">
      <c r="B7" s="255"/>
      <c r="C7" s="378"/>
      <c r="D7" s="378"/>
      <c r="E7" s="378"/>
      <c r="F7" s="381"/>
      <c r="G7" s="219"/>
      <c r="H7" s="380"/>
      <c r="I7" s="258"/>
      <c r="J7" s="129"/>
    </row>
    <row r="8" spans="2:10" ht="11.25" customHeight="1">
      <c r="B8" s="255"/>
      <c r="D8" s="130"/>
      <c r="E8" s="20"/>
      <c r="F8" s="20"/>
      <c r="G8" s="20"/>
      <c r="J8" s="129"/>
    </row>
    <row r="9" spans="2:10" s="21" customFormat="1" ht="20" hidden="1" customHeight="1">
      <c r="B9" s="256"/>
      <c r="C9" s="280" t="s">
        <v>143</v>
      </c>
      <c r="D9" s="281" t="s">
        <v>144</v>
      </c>
      <c r="E9" s="131" t="s">
        <v>145</v>
      </c>
      <c r="F9" s="131" t="s">
        <v>217</v>
      </c>
      <c r="G9" s="131" t="s">
        <v>146</v>
      </c>
      <c r="H9" s="282" t="s">
        <v>148</v>
      </c>
      <c r="I9" s="282" t="s">
        <v>149</v>
      </c>
      <c r="J9" s="132"/>
    </row>
    <row r="10" spans="2:10" ht="26.75" customHeight="1">
      <c r="B10" s="257" t="b">
        <f>OverView_Calc!B2</f>
        <v>1</v>
      </c>
      <c r="C10" s="346" t="s">
        <v>130</v>
      </c>
      <c r="D10" s="283" t="s">
        <v>0</v>
      </c>
      <c r="E10" s="284"/>
      <c r="F10" s="285" t="str">
        <f>OverView_Calc!F2</f>
        <v>Low Impact</v>
      </c>
      <c r="G10" s="284"/>
      <c r="H10" s="285" t="str">
        <f>OverView_Calc!H2</f>
        <v>-</v>
      </c>
      <c r="I10" s="286"/>
      <c r="J10" s="129"/>
    </row>
    <row r="11" spans="2:10" ht="40.25" customHeight="1">
      <c r="B11" s="257" t="b">
        <v>1</v>
      </c>
      <c r="C11" s="124"/>
      <c r="D11" s="377" t="str">
        <f>OverView_Calc!J2</f>
        <v/>
      </c>
      <c r="E11" s="377"/>
      <c r="F11" s="377"/>
      <c r="G11" s="377"/>
      <c r="H11" s="377"/>
      <c r="I11" s="125"/>
      <c r="J11" s="129"/>
    </row>
    <row r="12" spans="2:10" ht="26.75" customHeight="1">
      <c r="B12" s="257" t="b">
        <f>OverView_Calc!B3</f>
        <v>1</v>
      </c>
      <c r="C12" s="346" t="s">
        <v>138</v>
      </c>
      <c r="D12" s="283" t="s">
        <v>14</v>
      </c>
      <c r="E12" s="287"/>
      <c r="F12" s="285" t="str">
        <f>OverView_Calc!F3</f>
        <v>Low Impact</v>
      </c>
      <c r="G12" s="287"/>
      <c r="H12" s="285" t="str">
        <f>OverView_Calc!H3</f>
        <v>-</v>
      </c>
      <c r="I12" s="286"/>
      <c r="J12" s="129"/>
    </row>
    <row r="13" spans="2:10" ht="40.25" customHeight="1">
      <c r="B13" s="257" t="b">
        <v>1</v>
      </c>
      <c r="C13" s="124"/>
      <c r="D13" s="377" t="str">
        <f>OverView_Calc!J3</f>
        <v/>
      </c>
      <c r="E13" s="377"/>
      <c r="F13" s="377"/>
      <c r="G13" s="377"/>
      <c r="H13" s="377"/>
      <c r="I13" s="125"/>
      <c r="J13" s="129"/>
    </row>
    <row r="14" spans="2:10" ht="10.25" customHeight="1" thickBot="1">
      <c r="B14" s="289"/>
      <c r="C14" s="288"/>
      <c r="D14" s="288"/>
      <c r="E14" s="288"/>
      <c r="F14" s="288"/>
      <c r="G14" s="288"/>
      <c r="H14" s="288"/>
      <c r="I14" s="288"/>
      <c r="J14" s="290"/>
    </row>
    <row r="15" spans="2:10" ht="20" customHeight="1">
      <c r="B15" s="8"/>
      <c r="D15" s="8"/>
    </row>
    <row r="16" spans="2:10" ht="14" hidden="1" customHeight="1">
      <c r="D16" s="120"/>
    </row>
    <row r="17" spans="4:7" ht="14" hidden="1" customHeight="1">
      <c r="D17" s="117"/>
      <c r="E17" s="118"/>
      <c r="F17" s="118"/>
      <c r="G17" s="118"/>
    </row>
    <row r="18" spans="4:7" ht="14" hidden="1" customHeight="1">
      <c r="D18" s="120"/>
    </row>
    <row r="19" spans="4:7" ht="14" hidden="1" customHeight="1">
      <c r="D19" s="119"/>
    </row>
    <row r="20" spans="4:7" ht="14" hidden="1" customHeight="1">
      <c r="D20" s="121"/>
      <c r="E20" s="122"/>
      <c r="F20" s="122"/>
      <c r="G20" s="122"/>
    </row>
    <row r="21" spans="4:7" ht="14" hidden="1" customHeight="1">
      <c r="E21" s="123"/>
      <c r="F21" s="123"/>
      <c r="G21" s="123"/>
    </row>
  </sheetData>
  <customSheetViews>
    <customSheetView guid="{2AB498D9-D32A-4EB2-B4F2-37A196616A87}" scale="85" showPageBreaks="1" view="pageLayout" topLeftCell="A7">
      <selection activeCell="A17" sqref="A17"/>
      <pageMargins left="0.7" right="0.7" top="0.75" bottom="0.75" header="0.3" footer="0.3"/>
      <pageSetup paperSize="9" orientation="portrait" horizontalDpi="1200" verticalDpi="1200" r:id="rId1"/>
      <headerFooter>
        <oddHeader>&amp;L&lt;Model Name&gt;&amp;RUTS: Institute For Sustainable Futures</oddHeader>
      </headerFooter>
    </customSheetView>
  </customSheetViews>
  <mergeCells count="6">
    <mergeCell ref="D13:H13"/>
    <mergeCell ref="C6:E7"/>
    <mergeCell ref="C3:I4"/>
    <mergeCell ref="H6:H7"/>
    <mergeCell ref="F6:F7"/>
    <mergeCell ref="D11:H11"/>
  </mergeCells>
  <phoneticPr fontId="33" type="noConversion"/>
  <conditionalFormatting sqref="C10:I10 C11:D11 I11 C12:I12 C13:D13 I13">
    <cfRule type="expression" dxfId="23" priority="2">
      <formula>$B10=FALSE</formula>
    </cfRule>
  </conditionalFormatting>
  <conditionalFormatting sqref="I10:I13">
    <cfRule type="iconSet" priority="3458">
      <iconSet iconSet="3Symbols" showValue="0" reverse="1">
        <cfvo type="percent" val="0"/>
        <cfvo type="percent" val="33"/>
        <cfvo type="percent" val="67"/>
      </iconSet>
    </cfRule>
  </conditionalFormatting>
  <pageMargins left="0.7" right="0.91176470588235292" top="0.75" bottom="0.75" header="0.3" footer="0.3"/>
  <pageSetup paperSize="9" scale="66" orientation="portrait" horizontalDpi="1200" verticalDpi="1200" r:id="rId2"/>
  <headerFooter>
    <oddHeader>&amp;RSummary Report</oddHeader>
    <oddFooter>&amp;RUTS: Institute For Sustainable Futures</oddFooter>
  </headerFooter>
  <ignoredErrors>
    <ignoredError sqref="F12" calculatedColumn="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E00B-8440-49D2-B6B1-F36D3A838A3B}">
  <sheetPr codeName="Sheet4">
    <tabColor theme="8" tint="0.79998168889431442"/>
  </sheetPr>
  <dimension ref="A1:K61"/>
  <sheetViews>
    <sheetView showGridLines="0" showRowColHeaders="0" zoomScale="85" zoomScaleNormal="85" workbookViewId="0"/>
  </sheetViews>
  <sheetFormatPr baseColWidth="10" defaultColWidth="0" defaultRowHeight="14" zeroHeight="1"/>
  <cols>
    <col min="1" max="2" width="3.33203125" style="259" customWidth="1"/>
    <col min="3" max="3" width="55.1640625" customWidth="1"/>
    <col min="4" max="4" width="30.6640625" customWidth="1"/>
    <col min="5" max="5" width="84.6640625" customWidth="1"/>
    <col min="6" max="7" width="3.33203125" style="259" customWidth="1"/>
    <col min="8" max="8" width="8.6640625" hidden="1" customWidth="1"/>
    <col min="9" max="11" width="0" hidden="1" customWidth="1"/>
    <col min="12" max="16384" width="8.6640625" hidden="1"/>
  </cols>
  <sheetData>
    <row r="1" spans="2:6" ht="15" thickBot="1">
      <c r="C1" s="259"/>
      <c r="D1" s="259"/>
      <c r="E1" s="259"/>
    </row>
    <row r="2" spans="2:6">
      <c r="B2" s="260"/>
      <c r="C2" s="261"/>
      <c r="D2" s="262"/>
      <c r="E2" s="261"/>
      <c r="F2" s="263"/>
    </row>
    <row r="3" spans="2:6">
      <c r="B3" s="267"/>
      <c r="C3" s="197"/>
      <c r="D3" s="198"/>
      <c r="E3" s="197"/>
      <c r="F3" s="264"/>
    </row>
    <row r="4" spans="2:6" ht="14" customHeight="1">
      <c r="B4" s="267"/>
      <c r="C4" s="383" t="s">
        <v>185</v>
      </c>
      <c r="D4" s="383"/>
      <c r="E4" s="383"/>
      <c r="F4" s="264"/>
    </row>
    <row r="5" spans="2:6" ht="14" customHeight="1">
      <c r="B5" s="267"/>
      <c r="C5" s="383"/>
      <c r="D5" s="383"/>
      <c r="E5" s="383"/>
      <c r="F5" s="264"/>
    </row>
    <row r="6" spans="2:6" ht="14" customHeight="1">
      <c r="B6" s="267"/>
      <c r="C6" s="383"/>
      <c r="D6" s="383"/>
      <c r="E6" s="383"/>
      <c r="F6" s="264"/>
    </row>
    <row r="7" spans="2:6" ht="14" customHeight="1">
      <c r="B7" s="267"/>
      <c r="C7" s="383"/>
      <c r="D7" s="383"/>
      <c r="E7" s="383"/>
      <c r="F7" s="264"/>
    </row>
    <row r="8" spans="2:6" ht="14" customHeight="1">
      <c r="B8" s="267"/>
      <c r="C8" s="383"/>
      <c r="D8" s="383"/>
      <c r="E8" s="383"/>
      <c r="F8" s="264"/>
    </row>
    <row r="9" spans="2:6" ht="14" customHeight="1">
      <c r="B9" s="267"/>
      <c r="C9" s="383"/>
      <c r="D9" s="383"/>
      <c r="E9" s="383"/>
      <c r="F9" s="264"/>
    </row>
    <row r="10" spans="2:6" ht="14" customHeight="1">
      <c r="B10" s="267"/>
      <c r="C10" s="383"/>
      <c r="D10" s="383"/>
      <c r="E10" s="383"/>
      <c r="F10" s="264"/>
    </row>
    <row r="11" spans="2:6" ht="14" customHeight="1">
      <c r="B11" s="267"/>
      <c r="C11" s="383"/>
      <c r="D11" s="383"/>
      <c r="E11" s="383"/>
      <c r="F11" s="264"/>
    </row>
    <row r="12" spans="2:6" ht="14" customHeight="1">
      <c r="B12" s="267"/>
      <c r="C12" s="383"/>
      <c r="D12" s="383"/>
      <c r="E12" s="383"/>
      <c r="F12" s="264"/>
    </row>
    <row r="13" spans="2:6" ht="14" customHeight="1">
      <c r="B13" s="267"/>
      <c r="C13" s="383"/>
      <c r="D13" s="383"/>
      <c r="E13" s="383"/>
      <c r="F13" s="264"/>
    </row>
    <row r="14" spans="2:6" ht="14" customHeight="1">
      <c r="B14" s="267"/>
      <c r="C14" s="383"/>
      <c r="D14" s="383"/>
      <c r="E14" s="383"/>
      <c r="F14" s="264"/>
    </row>
    <row r="15" spans="2:6">
      <c r="B15" s="267"/>
      <c r="C15" s="382"/>
      <c r="D15" s="382"/>
      <c r="E15" s="382"/>
      <c r="F15" s="264"/>
    </row>
    <row r="16" spans="2:6">
      <c r="B16" s="267"/>
      <c r="C16" s="95"/>
      <c r="D16" s="95"/>
      <c r="E16" s="96"/>
      <c r="F16" s="264"/>
    </row>
    <row r="17" spans="2:6">
      <c r="B17" s="267"/>
      <c r="C17" s="97"/>
      <c r="D17" s="100"/>
      <c r="E17" s="98"/>
      <c r="F17" s="264"/>
    </row>
    <row r="18" spans="2:6" ht="15">
      <c r="B18" s="267"/>
      <c r="C18" s="99" t="s">
        <v>20</v>
      </c>
      <c r="D18" s="99" t="s">
        <v>178</v>
      </c>
      <c r="E18" s="99" t="s">
        <v>152</v>
      </c>
      <c r="F18" s="264"/>
    </row>
    <row r="19" spans="2:6">
      <c r="B19" s="267"/>
      <c r="C19" s="9"/>
      <c r="D19" s="11"/>
      <c r="E19" s="9"/>
      <c r="F19" s="264"/>
    </row>
    <row r="20" spans="2:6" ht="55.25" customHeight="1">
      <c r="B20" s="267"/>
      <c r="C20" s="106" t="str" cm="1">
        <f t="array" ref="C20">IF(ROWS($A$2:A2)&lt;=(COUNTIF(_3HazardShow,TRUE)), INDEX(_3Hazard,_xlfn.AGGREGATE(15,3,(_3HazardShow=TRUE)/(_3HazardShow=TRUE)*ROW(_3Hazard)-ROW($C$20),ROWS($A$2:A2))),"")</f>
        <v/>
      </c>
      <c r="D20" s="111" t="str" cm="1">
        <f t="array" ref="D20">IF(ROWS($A$2:A2)&lt;=(COUNTIF(_3HazardShow,TRUE)), INDEX(_3HazardRating,_xlfn.AGGREGATE(15,3,(_3HazardShow=TRUE)/(_3HazardShow=TRUE)*ROW(_3Hazard)-ROW($C$20),ROWS($A$2:A2))),"")</f>
        <v/>
      </c>
      <c r="E20" s="279" t="str">
        <f>IF(F20=0,"",F20)</f>
        <v/>
      </c>
      <c r="F20" s="265" t="str" cm="1">
        <f t="array" ref="F20">IF(ROWS($A$2:A2)&lt;=(COUNTIF(_3HazardShow,TRUE)), INDEX(_3HazardJustification,_xlfn.AGGREGATE(15,3,(_3HazardShow=TRUE)/(_3HazardShow=TRUE)*ROW(_3Hazard)-ROW($C$20),ROWS($A$2:A2))),"")</f>
        <v/>
      </c>
    </row>
    <row r="21" spans="2:6" ht="55.25" customHeight="1">
      <c r="B21" s="267"/>
      <c r="C21" s="106" t="str" cm="1">
        <f t="array" ref="C21">IF(ROWS($A$2:A3)&lt;=(COUNTIF(_3HazardShow,TRUE)), INDEX(_3Hazard,_xlfn.AGGREGATE(15,3,(_3HazardShow=TRUE)/(_3HazardShow=TRUE)*ROW(_3Hazard)-ROW($C$20),ROWS($A$2:A3))),"")</f>
        <v/>
      </c>
      <c r="D21" s="111" t="str" cm="1">
        <f t="array" ref="D21">IF(ROWS($A$2:A3)&lt;=(COUNTIF(_3HazardShow,TRUE)), INDEX(_3HazardRating,_xlfn.AGGREGATE(15,3,(_3HazardShow=TRUE)/(_3HazardShow=TRUE)*ROW(_3Hazard)-ROW($C$20),ROWS($A$2:A3))),"")</f>
        <v/>
      </c>
      <c r="E21" s="279" t="str">
        <f t="shared" ref="E21:E59" si="0">IF(F21=0,"",F21)</f>
        <v/>
      </c>
      <c r="F21" s="265" t="str" cm="1">
        <f t="array" ref="F21">IF(ROWS($A$2:A3)&lt;=(COUNTIF(_3HazardShow,TRUE)), INDEX(_3HazardJustification,_xlfn.AGGREGATE(15,3,(_3HazardShow=TRUE)/(_3HazardShow=TRUE)*ROW(_3Hazard)-ROW($C$20),ROWS($A$2:A3))),"")</f>
        <v/>
      </c>
    </row>
    <row r="22" spans="2:6" ht="55.25" customHeight="1">
      <c r="B22" s="267"/>
      <c r="C22" s="106" t="str" cm="1">
        <f t="array" ref="C22">IF(ROWS($A$2:A4)&lt;=(COUNTIF(_3HazardShow,TRUE)), INDEX(_3Hazard,_xlfn.AGGREGATE(15,3,(_3HazardShow=TRUE)/(_3HazardShow=TRUE)*ROW(_3Hazard)-ROW($C$20),ROWS($A$2:A4))),"")</f>
        <v/>
      </c>
      <c r="D22" s="111" t="str" cm="1">
        <f t="array" ref="D22">IF(ROWS($A$2:A4)&lt;=(COUNTIF(_3HazardShow,TRUE)), INDEX(_3HazardRating,_xlfn.AGGREGATE(15,3,(_3HazardShow=TRUE)/(_3HazardShow=TRUE)*ROW(_3Hazard)-ROW($C$20),ROWS($A$2:A4))),"")</f>
        <v/>
      </c>
      <c r="E22" s="279" t="str">
        <f t="shared" si="0"/>
        <v/>
      </c>
      <c r="F22" s="265" t="str" cm="1">
        <f t="array" ref="F22">IF(ROWS($A$2:A4)&lt;=(COUNTIF(_3HazardShow,TRUE)), INDEX(_3HazardJustification,_xlfn.AGGREGATE(15,3,(_3HazardShow=TRUE)/(_3HazardShow=TRUE)*ROW(_3Hazard)-ROW($C$20),ROWS($A$2:A4))),"")</f>
        <v/>
      </c>
    </row>
    <row r="23" spans="2:6" ht="55.25" customHeight="1">
      <c r="B23" s="267"/>
      <c r="C23" s="106" t="str" cm="1">
        <f t="array" ref="C23">IF(ROWS($A$2:A5)&lt;=(COUNTIF(_3HazardShow,TRUE)), INDEX(_3Hazard,_xlfn.AGGREGATE(15,3,(_3HazardShow=TRUE)/(_3HazardShow=TRUE)*ROW(_3Hazard)-ROW($C$20),ROWS($A$2:A5))),"")</f>
        <v/>
      </c>
      <c r="D23" s="111" t="str" cm="1">
        <f t="array" ref="D23">IF(ROWS($A$2:A5)&lt;=(COUNTIF(_3HazardShow,TRUE)), INDEX(_3HazardRating,_xlfn.AGGREGATE(15,3,(_3HazardShow=TRUE)/(_3HazardShow=TRUE)*ROW(_3Hazard)-ROW($C$20),ROWS($A$2:A5))),"")</f>
        <v/>
      </c>
      <c r="E23" s="279" t="str">
        <f t="shared" si="0"/>
        <v/>
      </c>
      <c r="F23" s="265" t="str" cm="1">
        <f t="array" ref="F23">IF(ROWS($A$2:A5)&lt;=(COUNTIF(_3HazardShow,TRUE)), INDEX(_3HazardJustification,_xlfn.AGGREGATE(15,3,(_3HazardShow=TRUE)/(_3HazardShow=TRUE)*ROW(_3Hazard)-ROW($C$20),ROWS($A$2:A5))),"")</f>
        <v/>
      </c>
    </row>
    <row r="24" spans="2:6" ht="55.25" customHeight="1">
      <c r="B24" s="267"/>
      <c r="C24" s="106" t="str" cm="1">
        <f t="array" ref="C24">IF(ROWS($A$2:A6)&lt;=(COUNTIF(_3HazardShow,TRUE)), INDEX(_3Hazard,_xlfn.AGGREGATE(15,3,(_3HazardShow=TRUE)/(_3HazardShow=TRUE)*ROW(_3Hazard)-ROW($C$20),ROWS($A$2:A6))),"")</f>
        <v/>
      </c>
      <c r="D24" s="111" t="str" cm="1">
        <f t="array" ref="D24">IF(ROWS($A$2:A6)&lt;=(COUNTIF(_3HazardShow,TRUE)), INDEX(_3HazardRating,_xlfn.AGGREGATE(15,3,(_3HazardShow=TRUE)/(_3HazardShow=TRUE)*ROW(_3Hazard)-ROW($C$20),ROWS($A$2:A6))),"")</f>
        <v/>
      </c>
      <c r="E24" s="279" t="str">
        <f t="shared" si="0"/>
        <v/>
      </c>
      <c r="F24" s="265" t="str" cm="1">
        <f t="array" ref="F24">IF(ROWS($A$2:A6)&lt;=(COUNTIF(_3HazardShow,TRUE)), INDEX(_3HazardJustification,_xlfn.AGGREGATE(15,3,(_3HazardShow=TRUE)/(_3HazardShow=TRUE)*ROW(_3Hazard)-ROW($C$20),ROWS($A$2:A6))),"")</f>
        <v/>
      </c>
    </row>
    <row r="25" spans="2:6" ht="55.25" customHeight="1">
      <c r="B25" s="267"/>
      <c r="C25" s="106" t="str" cm="1">
        <f t="array" ref="C25">IF(ROWS($A$2:A7)&lt;=(COUNTIF(_3HazardShow,TRUE)), INDEX(_3Hazard,_xlfn.AGGREGATE(15,3,(_3HazardShow=TRUE)/(_3HazardShow=TRUE)*ROW(_3Hazard)-ROW($C$20),ROWS($A$2:A7))),"")</f>
        <v/>
      </c>
      <c r="D25" s="111" t="str" cm="1">
        <f t="array" ref="D25">IF(ROWS($A$2:A7)&lt;=(COUNTIF(_3HazardShow,TRUE)), INDEX(_3HazardRating,_xlfn.AGGREGATE(15,3,(_3HazardShow=TRUE)/(_3HazardShow=TRUE)*ROW(_3Hazard)-ROW($C$20),ROWS($A$2:A7))),"")</f>
        <v/>
      </c>
      <c r="E25" s="279" t="str">
        <f t="shared" si="0"/>
        <v/>
      </c>
      <c r="F25" s="265" t="str" cm="1">
        <f t="array" ref="F25">IF(ROWS($A$2:A7)&lt;=(COUNTIF(_3HazardShow,TRUE)), INDEX(_3HazardJustification,_xlfn.AGGREGATE(15,3,(_3HazardShow=TRUE)/(_3HazardShow=TRUE)*ROW(_3Hazard)-ROW($C$20),ROWS($A$2:A7))),"")</f>
        <v/>
      </c>
    </row>
    <row r="26" spans="2:6" ht="55.25" customHeight="1">
      <c r="B26" s="267"/>
      <c r="C26" s="106" t="str" cm="1">
        <f t="array" ref="C26">IF(ROWS($A$2:A8)&lt;=(COUNTIF(_3HazardShow,TRUE)), INDEX(_3Hazard,_xlfn.AGGREGATE(15,3,(_3HazardShow=TRUE)/(_3HazardShow=TRUE)*ROW(_3Hazard)-ROW($C$20),ROWS($A$2:A8))),"")</f>
        <v/>
      </c>
      <c r="D26" s="111" t="str" cm="1">
        <f t="array" ref="D26">IF(ROWS($A$2:A8)&lt;=(COUNTIF(_3HazardShow,TRUE)), INDEX(_3HazardRating,_xlfn.AGGREGATE(15,3,(_3HazardShow=TRUE)/(_3HazardShow=TRUE)*ROW(_3Hazard)-ROW($C$20),ROWS($A$2:A8))),"")</f>
        <v/>
      </c>
      <c r="E26" s="279" t="str">
        <f t="shared" si="0"/>
        <v/>
      </c>
      <c r="F26" s="265" t="str" cm="1">
        <f t="array" ref="F26">IF(ROWS($A$2:A8)&lt;=(COUNTIF(_3HazardShow,TRUE)), INDEX(_3HazardJustification,_xlfn.AGGREGATE(15,3,(_3HazardShow=TRUE)/(_3HazardShow=TRUE)*ROW(_3Hazard)-ROW($C$20),ROWS($A$2:A8))),"")</f>
        <v/>
      </c>
    </row>
    <row r="27" spans="2:6" ht="55.25" customHeight="1">
      <c r="B27" s="267"/>
      <c r="C27" s="106" t="str" cm="1">
        <f t="array" ref="C27">IF(ROWS($A$2:A9)&lt;=(COUNTIF(_3HazardShow,TRUE)), INDEX(_3Hazard,_xlfn.AGGREGATE(15,3,(_3HazardShow=TRUE)/(_3HazardShow=TRUE)*ROW(_3Hazard)-ROW($C$20),ROWS($A$2:A9))),"")</f>
        <v/>
      </c>
      <c r="D27" s="111" t="str" cm="1">
        <f t="array" ref="D27">IF(ROWS($A$2:A9)&lt;=(COUNTIF(_3HazardShow,TRUE)), INDEX(_3HazardRating,_xlfn.AGGREGATE(15,3,(_3HazardShow=TRUE)/(_3HazardShow=TRUE)*ROW(_3Hazard)-ROW($C$20),ROWS($A$2:A9))),"")</f>
        <v/>
      </c>
      <c r="E27" s="279" t="str">
        <f t="shared" si="0"/>
        <v/>
      </c>
      <c r="F27" s="265" t="str" cm="1">
        <f t="array" ref="F27">IF(ROWS($A$2:A9)&lt;=(COUNTIF(_3HazardShow,TRUE)), INDEX(_3HazardJustification,_xlfn.AGGREGATE(15,3,(_3HazardShow=TRUE)/(_3HazardShow=TRUE)*ROW(_3Hazard)-ROW($C$20),ROWS($A$2:A9))),"")</f>
        <v/>
      </c>
    </row>
    <row r="28" spans="2:6" ht="55.25" customHeight="1">
      <c r="B28" s="267"/>
      <c r="C28" s="106" t="str" cm="1">
        <f t="array" ref="C28">IF(ROWS($A$2:A10)&lt;=(COUNTIF(_3HazardShow,TRUE)), INDEX(_3Hazard,_xlfn.AGGREGATE(15,3,(_3HazardShow=TRUE)/(_3HazardShow=TRUE)*ROW(_3Hazard)-ROW($C$20),ROWS($A$2:A10))),"")</f>
        <v/>
      </c>
      <c r="D28" s="111" t="str" cm="1">
        <f t="array" ref="D28">IF(ROWS($A$2:A10)&lt;=(COUNTIF(_3HazardShow,TRUE)), INDEX(_3HazardRating,_xlfn.AGGREGATE(15,3,(_3HazardShow=TRUE)/(_3HazardShow=TRUE)*ROW(_3Hazard)-ROW($C$20),ROWS($A$2:A10))),"")</f>
        <v/>
      </c>
      <c r="E28" s="279" t="str">
        <f t="shared" si="0"/>
        <v/>
      </c>
      <c r="F28" s="265" t="str" cm="1">
        <f t="array" ref="F28">IF(ROWS($A$2:A10)&lt;=(COUNTIF(_3HazardShow,TRUE)), INDEX(_3HazardJustification,_xlfn.AGGREGATE(15,3,(_3HazardShow=TRUE)/(_3HazardShow=TRUE)*ROW(_3Hazard)-ROW($C$20),ROWS($A$2:A10))),"")</f>
        <v/>
      </c>
    </row>
    <row r="29" spans="2:6" ht="55.25" customHeight="1">
      <c r="B29" s="267"/>
      <c r="C29" s="106" t="str" cm="1">
        <f t="array" ref="C29">IF(ROWS($A$2:A11)&lt;=(COUNTIF(_3HazardShow,TRUE)), INDEX(_3Hazard,_xlfn.AGGREGATE(15,3,(_3HazardShow=TRUE)/(_3HazardShow=TRUE)*ROW(_3Hazard)-ROW($C$20),ROWS($A$2:A11))),"")</f>
        <v/>
      </c>
      <c r="D29" s="111" t="str" cm="1">
        <f t="array" ref="D29">IF(ROWS($A$2:A11)&lt;=(COUNTIF(_3HazardShow,TRUE)), INDEX(_3HazardRating,_xlfn.AGGREGATE(15,3,(_3HazardShow=TRUE)/(_3HazardShow=TRUE)*ROW(_3Hazard)-ROW($C$20),ROWS($A$2:A11))),"")</f>
        <v/>
      </c>
      <c r="E29" s="279" t="str">
        <f t="shared" si="0"/>
        <v/>
      </c>
      <c r="F29" s="265" t="str" cm="1">
        <f t="array" ref="F29">IF(ROWS($A$2:A11)&lt;=(COUNTIF(_3HazardShow,TRUE)), INDEX(_3HazardJustification,_xlfn.AGGREGATE(15,3,(_3HazardShow=TRUE)/(_3HazardShow=TRUE)*ROW(_3Hazard)-ROW($C$20),ROWS($A$2:A11))),"")</f>
        <v/>
      </c>
    </row>
    <row r="30" spans="2:6" ht="55.25" customHeight="1">
      <c r="B30" s="267"/>
      <c r="C30" s="106" t="str" cm="1">
        <f t="array" ref="C30">IF(ROWS($A$2:A12)&lt;=(COUNTIF(_3HazardShow,TRUE)), INDEX(_3Hazard,_xlfn.AGGREGATE(15,3,(_3HazardShow=TRUE)/(_3HazardShow=TRUE)*ROW(_3Hazard)-ROW($C$20),ROWS($A$2:A12))),"")</f>
        <v/>
      </c>
      <c r="D30" s="111" t="str" cm="1">
        <f t="array" ref="D30">IF(ROWS($A$2:A12)&lt;=(COUNTIF(_3HazardShow,TRUE)), INDEX(_3HazardRating,_xlfn.AGGREGATE(15,3,(_3HazardShow=TRUE)/(_3HazardShow=TRUE)*ROW(_3Hazard)-ROW($C$20),ROWS($A$2:A12))),"")</f>
        <v/>
      </c>
      <c r="E30" s="279" t="str">
        <f t="shared" si="0"/>
        <v/>
      </c>
      <c r="F30" s="265" t="str" cm="1">
        <f t="array" ref="F30">IF(ROWS($A$2:A12)&lt;=(COUNTIF(_3HazardShow,TRUE)), INDEX(_3HazardJustification,_xlfn.AGGREGATE(15,3,(_3HazardShow=TRUE)/(_3HazardShow=TRUE)*ROW(_3Hazard)-ROW($C$20),ROWS($A$2:A12))),"")</f>
        <v/>
      </c>
    </row>
    <row r="31" spans="2:6" ht="55.25" customHeight="1">
      <c r="B31" s="267"/>
      <c r="C31" s="106" t="str" cm="1">
        <f t="array" ref="C31">IF(ROWS($A$2:A13)&lt;=(COUNTIF(_3HazardShow,TRUE)), INDEX(_3Hazard,_xlfn.AGGREGATE(15,3,(_3HazardShow=TRUE)/(_3HazardShow=TRUE)*ROW(_3Hazard)-ROW($C$20),ROWS($A$2:A13))),"")</f>
        <v/>
      </c>
      <c r="D31" s="111" t="str" cm="1">
        <f t="array" ref="D31">IF(ROWS($A$2:A13)&lt;=(COUNTIF(_3HazardShow,TRUE)), INDEX(_3HazardRating,_xlfn.AGGREGATE(15,3,(_3HazardShow=TRUE)/(_3HazardShow=TRUE)*ROW(_3Hazard)-ROW($C$20),ROWS($A$2:A13))),"")</f>
        <v/>
      </c>
      <c r="E31" s="279" t="str">
        <f t="shared" si="0"/>
        <v/>
      </c>
      <c r="F31" s="265" t="str" cm="1">
        <f t="array" ref="F31">IF(ROWS($A$2:A13)&lt;=(COUNTIF(_3HazardShow,TRUE)), INDEX(_3HazardJustification,_xlfn.AGGREGATE(15,3,(_3HazardShow=TRUE)/(_3HazardShow=TRUE)*ROW(_3Hazard)-ROW($C$20),ROWS($A$2:A13))),"")</f>
        <v/>
      </c>
    </row>
    <row r="32" spans="2:6" ht="55.25" customHeight="1">
      <c r="B32" s="267"/>
      <c r="C32" s="106" t="str" cm="1">
        <f t="array" ref="C32">IF(ROWS($A$2:A14)&lt;=(COUNTIF(_3HazardShow,TRUE)), INDEX(_3Hazard,_xlfn.AGGREGATE(15,3,(_3HazardShow=TRUE)/(_3HazardShow=TRUE)*ROW(_3Hazard)-ROW($C$20),ROWS($A$2:A14))),"")</f>
        <v/>
      </c>
      <c r="D32" s="111" t="str" cm="1">
        <f t="array" ref="D32">IF(ROWS($A$2:A14)&lt;=(COUNTIF(_3HazardShow,TRUE)), INDEX(_3HazardRating,_xlfn.AGGREGATE(15,3,(_3HazardShow=TRUE)/(_3HazardShow=TRUE)*ROW(_3Hazard)-ROW($C$20),ROWS($A$2:A14))),"")</f>
        <v/>
      </c>
      <c r="E32" s="279" t="str">
        <f t="shared" si="0"/>
        <v/>
      </c>
      <c r="F32" s="265" t="str" cm="1">
        <f t="array" ref="F32">IF(ROWS($A$2:A14)&lt;=(COUNTIF(_3HazardShow,TRUE)), INDEX(_3HazardJustification,_xlfn.AGGREGATE(15,3,(_3HazardShow=TRUE)/(_3HazardShow=TRUE)*ROW(_3Hazard)-ROW($C$20),ROWS($A$2:A14))),"")</f>
        <v/>
      </c>
    </row>
    <row r="33" spans="2:6" ht="55.25" customHeight="1">
      <c r="B33" s="267"/>
      <c r="C33" s="106" t="str" cm="1">
        <f t="array" ref="C33">IF(ROWS($A$2:A15)&lt;=(COUNTIF(_3HazardShow,TRUE)), INDEX(_3Hazard,_xlfn.AGGREGATE(15,3,(_3HazardShow=TRUE)/(_3HazardShow=TRUE)*ROW(_3Hazard)-ROW($C$20),ROWS($A$2:A15))),"")</f>
        <v/>
      </c>
      <c r="D33" s="111" t="str" cm="1">
        <f t="array" ref="D33">IF(ROWS($A$2:A15)&lt;=(COUNTIF(_3HazardShow,TRUE)), INDEX(_3HazardRating,_xlfn.AGGREGATE(15,3,(_3HazardShow=TRUE)/(_3HazardShow=TRUE)*ROW(_3Hazard)-ROW($C$20),ROWS($A$2:A15))),"")</f>
        <v/>
      </c>
      <c r="E33" s="279" t="str">
        <f t="shared" si="0"/>
        <v/>
      </c>
      <c r="F33" s="265" t="str" cm="1">
        <f t="array" ref="F33">IF(ROWS($A$2:A15)&lt;=(COUNTIF(_3HazardShow,TRUE)), INDEX(_3HazardJustification,_xlfn.AGGREGATE(15,3,(_3HazardShow=TRUE)/(_3HazardShow=TRUE)*ROW(_3Hazard)-ROW($C$20),ROWS($A$2:A15))),"")</f>
        <v/>
      </c>
    </row>
    <row r="34" spans="2:6" ht="55.25" customHeight="1">
      <c r="B34" s="267"/>
      <c r="C34" s="106" t="str" cm="1">
        <f t="array" ref="C34">IF(ROWS($A$2:A16)&lt;=(COUNTIF(_3HazardShow,TRUE)), INDEX(_3Hazard,_xlfn.AGGREGATE(15,3,(_3HazardShow=TRUE)/(_3HazardShow=TRUE)*ROW(_3Hazard)-ROW($C$20),ROWS($A$2:A16))),"")</f>
        <v/>
      </c>
      <c r="D34" s="111" t="str" cm="1">
        <f t="array" ref="D34">IF(ROWS($A$2:A16)&lt;=(COUNTIF(_3HazardShow,TRUE)), INDEX(_3HazardRating,_xlfn.AGGREGATE(15,3,(_3HazardShow=TRUE)/(_3HazardShow=TRUE)*ROW(_3Hazard)-ROW($C$20),ROWS($A$2:A16))),"")</f>
        <v/>
      </c>
      <c r="E34" s="279" t="str">
        <f t="shared" si="0"/>
        <v/>
      </c>
      <c r="F34" s="265" t="str" cm="1">
        <f t="array" ref="F34">IF(ROWS($A$2:A16)&lt;=(COUNTIF(_3HazardShow,TRUE)), INDEX(_3HazardJustification,_xlfn.AGGREGATE(15,3,(_3HazardShow=TRUE)/(_3HazardShow=TRUE)*ROW(_3Hazard)-ROW($C$20),ROWS($A$2:A16))),"")</f>
        <v/>
      </c>
    </row>
    <row r="35" spans="2:6" ht="55.25" customHeight="1">
      <c r="B35" s="267"/>
      <c r="C35" s="106" t="str" cm="1">
        <f t="array" ref="C35">IF(ROWS($A$2:A17)&lt;=(COUNTIF(_3HazardShow,TRUE)), INDEX(_3Hazard,_xlfn.AGGREGATE(15,3,(_3HazardShow=TRUE)/(_3HazardShow=TRUE)*ROW(_3Hazard)-ROW($C$20),ROWS($A$2:A17))),"")</f>
        <v/>
      </c>
      <c r="D35" s="111" t="str" cm="1">
        <f t="array" ref="D35">IF(ROWS($A$2:A17)&lt;=(COUNTIF(_3HazardShow,TRUE)), INDEX(_3HazardRating,_xlfn.AGGREGATE(15,3,(_3HazardShow=TRUE)/(_3HazardShow=TRUE)*ROW(_3Hazard)-ROW($C$20),ROWS($A$2:A17))),"")</f>
        <v/>
      </c>
      <c r="E35" s="279" t="str">
        <f t="shared" si="0"/>
        <v/>
      </c>
      <c r="F35" s="265" t="str" cm="1">
        <f t="array" ref="F35">IF(ROWS($A$2:A17)&lt;=(COUNTIF(_3HazardShow,TRUE)), INDEX(_3HazardJustification,_xlfn.AGGREGATE(15,3,(_3HazardShow=TRUE)/(_3HazardShow=TRUE)*ROW(_3Hazard)-ROW($C$20),ROWS($A$2:A17))),"")</f>
        <v/>
      </c>
    </row>
    <row r="36" spans="2:6" ht="55.25" customHeight="1">
      <c r="B36" s="267"/>
      <c r="C36" s="106" t="str" cm="1">
        <f t="array" ref="C36">IF(ROWS($A$2:A18)&lt;=(COUNTIF(_3HazardShow,TRUE)), INDEX(_3Hazard,_xlfn.AGGREGATE(15,3,(_3HazardShow=TRUE)/(_3HazardShow=TRUE)*ROW(_3Hazard)-ROW($C$20),ROWS($A$2:A18))),"")</f>
        <v/>
      </c>
      <c r="D36" s="111" t="str" cm="1">
        <f t="array" ref="D36">IF(ROWS($A$2:A18)&lt;=(COUNTIF(_3HazardShow,TRUE)), INDEX(_3HazardRating,_xlfn.AGGREGATE(15,3,(_3HazardShow=TRUE)/(_3HazardShow=TRUE)*ROW(_3Hazard)-ROW($C$20),ROWS($A$2:A18))),"")</f>
        <v/>
      </c>
      <c r="E36" s="279" t="str">
        <f t="shared" si="0"/>
        <v/>
      </c>
      <c r="F36" s="265" t="str" cm="1">
        <f t="array" ref="F36">IF(ROWS($A$2:A18)&lt;=(COUNTIF(_3HazardShow,TRUE)), INDEX(_3HazardJustification,_xlfn.AGGREGATE(15,3,(_3HazardShow=TRUE)/(_3HazardShow=TRUE)*ROW(_3Hazard)-ROW($C$20),ROWS($A$2:A18))),"")</f>
        <v/>
      </c>
    </row>
    <row r="37" spans="2:6" ht="55.25" customHeight="1">
      <c r="B37" s="267"/>
      <c r="C37" s="106" t="str" cm="1">
        <f t="array" ref="C37">IF(ROWS($A$2:A19)&lt;=(COUNTIF(_3HazardShow,TRUE)), INDEX(_3Hazard,_xlfn.AGGREGATE(15,3,(_3HazardShow=TRUE)/(_3HazardShow=TRUE)*ROW(_3Hazard)-ROW($C$20),ROWS($A$2:A19))),"")</f>
        <v/>
      </c>
      <c r="D37" s="111" t="str" cm="1">
        <f t="array" ref="D37">IF(ROWS($A$2:A19)&lt;=(COUNTIF(_3HazardShow,TRUE)), INDEX(_3HazardRating,_xlfn.AGGREGATE(15,3,(_3HazardShow=TRUE)/(_3HazardShow=TRUE)*ROW(_3Hazard)-ROW($C$20),ROWS($A$2:A19))),"")</f>
        <v/>
      </c>
      <c r="E37" s="279" t="str">
        <f t="shared" si="0"/>
        <v/>
      </c>
      <c r="F37" s="265" t="str" cm="1">
        <f t="array" ref="F37">IF(ROWS($A$2:A19)&lt;=(COUNTIF(_3HazardShow,TRUE)), INDEX(_3HazardJustification,_xlfn.AGGREGATE(15,3,(_3HazardShow=TRUE)/(_3HazardShow=TRUE)*ROW(_3Hazard)-ROW($C$20),ROWS($A$2:A19))),"")</f>
        <v/>
      </c>
    </row>
    <row r="38" spans="2:6" ht="55.25" customHeight="1">
      <c r="B38" s="267"/>
      <c r="C38" s="106" t="str" cm="1">
        <f t="array" ref="C38">IF(ROWS($A$2:A20)&lt;=(COUNTIF(_3HazardShow,TRUE)), INDEX(_3Hazard,_xlfn.AGGREGATE(15,3,(_3HazardShow=TRUE)/(_3HazardShow=TRUE)*ROW(_3Hazard)-ROW($C$20),ROWS($A$2:A20))),"")</f>
        <v/>
      </c>
      <c r="D38" s="111" t="str" cm="1">
        <f t="array" ref="D38">IF(ROWS($A$2:A20)&lt;=(COUNTIF(_3HazardShow,TRUE)), INDEX(_3HazardRating,_xlfn.AGGREGATE(15,3,(_3HazardShow=TRUE)/(_3HazardShow=TRUE)*ROW(_3Hazard)-ROW($C$20),ROWS($A$2:A20))),"")</f>
        <v/>
      </c>
      <c r="E38" s="279" t="str">
        <f t="shared" si="0"/>
        <v/>
      </c>
      <c r="F38" s="265" t="str" cm="1">
        <f t="array" ref="F38">IF(ROWS($A$2:A20)&lt;=(COUNTIF(_3HazardShow,TRUE)), INDEX(_3HazardJustification,_xlfn.AGGREGATE(15,3,(_3HazardShow=TRUE)/(_3HazardShow=TRUE)*ROW(_3Hazard)-ROW($C$20),ROWS($A$2:A20))),"")</f>
        <v/>
      </c>
    </row>
    <row r="39" spans="2:6" ht="55.25" customHeight="1">
      <c r="B39" s="267"/>
      <c r="C39" s="106" t="str" cm="1">
        <f t="array" ref="C39">IF(ROWS($A$2:A21)&lt;=(COUNTIF(_3HazardShow,TRUE)), INDEX(_3Hazard,_xlfn.AGGREGATE(15,3,(_3HazardShow=TRUE)/(_3HazardShow=TRUE)*ROW(_3Hazard)-ROW($C$20),ROWS($A$2:A21))),"")</f>
        <v/>
      </c>
      <c r="D39" s="111" t="str" cm="1">
        <f t="array" ref="D39">IF(ROWS($A$2:A21)&lt;=(COUNTIF(_3HazardShow,TRUE)), INDEX(_3HazardRating,_xlfn.AGGREGATE(15,3,(_3HazardShow=TRUE)/(_3HazardShow=TRUE)*ROW(_3Hazard)-ROW($C$20),ROWS($A$2:A21))),"")</f>
        <v/>
      </c>
      <c r="E39" s="279" t="str">
        <f t="shared" si="0"/>
        <v/>
      </c>
      <c r="F39" s="265" t="str" cm="1">
        <f t="array" ref="F39">IF(ROWS($A$2:A21)&lt;=(COUNTIF(_3HazardShow,TRUE)), INDEX(_3HazardJustification,_xlfn.AGGREGATE(15,3,(_3HazardShow=TRUE)/(_3HazardShow=TRUE)*ROW(_3Hazard)-ROW($C$20),ROWS($A$2:A21))),"")</f>
        <v/>
      </c>
    </row>
    <row r="40" spans="2:6" ht="55.25" customHeight="1">
      <c r="B40" s="267"/>
      <c r="C40" s="106" t="str" cm="1">
        <f t="array" ref="C40">IF(ROWS($A$2:A22)&lt;=(COUNTIF(_3HazardShow,TRUE)), INDEX(_3Hazard,_xlfn.AGGREGATE(15,3,(_3HazardShow=TRUE)/(_3HazardShow=TRUE)*ROW(_3Hazard)-ROW($C$20),ROWS($A$2:A22))),"")</f>
        <v/>
      </c>
      <c r="D40" s="111" t="str" cm="1">
        <f t="array" ref="D40">IF(ROWS($A$2:A22)&lt;=(COUNTIF(_3HazardShow,TRUE)), INDEX(_3HazardRating,_xlfn.AGGREGATE(15,3,(_3HazardShow=TRUE)/(_3HazardShow=TRUE)*ROW(_3Hazard)-ROW($C$20),ROWS($A$2:A22))),"")</f>
        <v/>
      </c>
      <c r="E40" s="279" t="str">
        <f t="shared" si="0"/>
        <v/>
      </c>
      <c r="F40" s="265" t="str" cm="1">
        <f t="array" ref="F40">IF(ROWS($A$2:A22)&lt;=(COUNTIF(_3HazardShow,TRUE)), INDEX(_3HazardJustification,_xlfn.AGGREGATE(15,3,(_3HazardShow=TRUE)/(_3HazardShow=TRUE)*ROW(_3Hazard)-ROW($C$20),ROWS($A$2:A22))),"")</f>
        <v/>
      </c>
    </row>
    <row r="41" spans="2:6" ht="55.25" customHeight="1">
      <c r="B41" s="267"/>
      <c r="C41" s="106" t="str" cm="1">
        <f t="array" ref="C41">IF(ROWS($A$2:A23)&lt;=(COUNTIF(_3HazardShow,TRUE)), INDEX(_3Hazard,_xlfn.AGGREGATE(15,3,(_3HazardShow=TRUE)/(_3HazardShow=TRUE)*ROW(_3Hazard)-ROW($C$20),ROWS($A$2:A23))),"")</f>
        <v/>
      </c>
      <c r="D41" s="111" t="str" cm="1">
        <f t="array" ref="D41">IF(ROWS($A$2:A23)&lt;=(COUNTIF(_3HazardShow,TRUE)), INDEX(_3HazardRating,_xlfn.AGGREGATE(15,3,(_3HazardShow=TRUE)/(_3HazardShow=TRUE)*ROW(_3Hazard)-ROW($C$20),ROWS($A$2:A23))),"")</f>
        <v/>
      </c>
      <c r="E41" s="279" t="str">
        <f t="shared" si="0"/>
        <v/>
      </c>
      <c r="F41" s="265" t="str" cm="1">
        <f t="array" ref="F41">IF(ROWS($A$2:A23)&lt;=(COUNTIF(_3HazardShow,TRUE)), INDEX(_3HazardJustification,_xlfn.AGGREGATE(15,3,(_3HazardShow=TRUE)/(_3HazardShow=TRUE)*ROW(_3Hazard)-ROW($C$20),ROWS($A$2:A23))),"")</f>
        <v/>
      </c>
    </row>
    <row r="42" spans="2:6" ht="55.25" customHeight="1">
      <c r="B42" s="267"/>
      <c r="C42" s="106" t="str" cm="1">
        <f t="array" ref="C42">IF(ROWS($A$2:A24)&lt;=(COUNTIF(_3HazardShow,TRUE)), INDEX(_3Hazard,_xlfn.AGGREGATE(15,3,(_3HazardShow=TRUE)/(_3HazardShow=TRUE)*ROW(_3Hazard)-ROW($C$20),ROWS($A$2:A24))),"")</f>
        <v/>
      </c>
      <c r="D42" s="111" t="str" cm="1">
        <f t="array" ref="D42">IF(ROWS($A$2:A24)&lt;=(COUNTIF(_3HazardShow,TRUE)), INDEX(_3HazardRating,_xlfn.AGGREGATE(15,3,(_3HazardShow=TRUE)/(_3HazardShow=TRUE)*ROW(_3Hazard)-ROW($C$20),ROWS($A$2:A24))),"")</f>
        <v/>
      </c>
      <c r="E42" s="279" t="str">
        <f t="shared" si="0"/>
        <v/>
      </c>
      <c r="F42" s="265" t="str" cm="1">
        <f t="array" ref="F42">IF(ROWS($A$2:A24)&lt;=(COUNTIF(_3HazardShow,TRUE)), INDEX(_3HazardJustification,_xlfn.AGGREGATE(15,3,(_3HazardShow=TRUE)/(_3HazardShow=TRUE)*ROW(_3Hazard)-ROW($C$20),ROWS($A$2:A24))),"")</f>
        <v/>
      </c>
    </row>
    <row r="43" spans="2:6" ht="55.25" customHeight="1">
      <c r="B43" s="267"/>
      <c r="C43" s="106" t="str" cm="1">
        <f t="array" ref="C43">IF(ROWS($A$2:A25)&lt;=(COUNTIF(_3HazardShow,TRUE)), INDEX(_3Hazard,_xlfn.AGGREGATE(15,3,(_3HazardShow=TRUE)/(_3HazardShow=TRUE)*ROW(_3Hazard)-ROW($C$20),ROWS($A$2:A25))),"")</f>
        <v/>
      </c>
      <c r="D43" s="111" t="str" cm="1">
        <f t="array" ref="D43">IF(ROWS($A$2:A25)&lt;=(COUNTIF(_3HazardShow,TRUE)), INDEX(_3HazardRating,_xlfn.AGGREGATE(15,3,(_3HazardShow=TRUE)/(_3HazardShow=TRUE)*ROW(_3Hazard)-ROW($C$20),ROWS($A$2:A25))),"")</f>
        <v/>
      </c>
      <c r="E43" s="279" t="str">
        <f t="shared" si="0"/>
        <v/>
      </c>
      <c r="F43" s="265" t="str" cm="1">
        <f t="array" ref="F43">IF(ROWS($A$2:A25)&lt;=(COUNTIF(_3HazardShow,TRUE)), INDEX(_3HazardJustification,_xlfn.AGGREGATE(15,3,(_3HazardShow=TRUE)/(_3HazardShow=TRUE)*ROW(_3Hazard)-ROW($C$20),ROWS($A$2:A25))),"")</f>
        <v/>
      </c>
    </row>
    <row r="44" spans="2:6" ht="55.25" customHeight="1">
      <c r="B44" s="267"/>
      <c r="C44" s="106" t="str" cm="1">
        <f t="array" ref="C44">IF(ROWS($A$2:A26)&lt;=(COUNTIF(_3HazardShow,TRUE)), INDEX(_3Hazard,_xlfn.AGGREGATE(15,3,(_3HazardShow=TRUE)/(_3HazardShow=TRUE)*ROW(_3Hazard)-ROW($C$20),ROWS($A$2:A26))),"")</f>
        <v/>
      </c>
      <c r="D44" s="111" t="str" cm="1">
        <f t="array" ref="D44">IF(ROWS($A$2:A26)&lt;=(COUNTIF(_3HazardShow,TRUE)), INDEX(_3HazardRating,_xlfn.AGGREGATE(15,3,(_3HazardShow=TRUE)/(_3HazardShow=TRUE)*ROW(_3Hazard)-ROW($C$20),ROWS($A$2:A26))),"")</f>
        <v/>
      </c>
      <c r="E44" s="279" t="str">
        <f t="shared" si="0"/>
        <v/>
      </c>
      <c r="F44" s="265" t="str" cm="1">
        <f t="array" ref="F44">IF(ROWS($A$2:A26)&lt;=(COUNTIF(_3HazardShow,TRUE)), INDEX(_3HazardJustification,_xlfn.AGGREGATE(15,3,(_3HazardShow=TRUE)/(_3HazardShow=TRUE)*ROW(_3Hazard)-ROW($C$20),ROWS($A$2:A26))),"")</f>
        <v/>
      </c>
    </row>
    <row r="45" spans="2:6" ht="55.25" customHeight="1">
      <c r="B45" s="267"/>
      <c r="C45" s="106" t="str" cm="1">
        <f t="array" ref="C45">IF(ROWS($A$2:A27)&lt;=(COUNTIF(_3HazardShow,TRUE)), INDEX(_3Hazard,_xlfn.AGGREGATE(15,3,(_3HazardShow=TRUE)/(_3HazardShow=TRUE)*ROW(_3Hazard)-ROW($C$20),ROWS($A$2:A27))),"")</f>
        <v/>
      </c>
      <c r="D45" s="111" t="str" cm="1">
        <f t="array" ref="D45">IF(ROWS($A$2:A27)&lt;=(COUNTIF(_3HazardShow,TRUE)), INDEX(_3HazardRating,_xlfn.AGGREGATE(15,3,(_3HazardShow=TRUE)/(_3HazardShow=TRUE)*ROW(_3Hazard)-ROW($C$20),ROWS($A$2:A27))),"")</f>
        <v/>
      </c>
      <c r="E45" s="279" t="str">
        <f t="shared" si="0"/>
        <v/>
      </c>
      <c r="F45" s="265" t="str" cm="1">
        <f t="array" ref="F45">IF(ROWS($A$2:A27)&lt;=(COUNTIF(_3HazardShow,TRUE)), INDEX(_3HazardJustification,_xlfn.AGGREGATE(15,3,(_3HazardShow=TRUE)/(_3HazardShow=TRUE)*ROW(_3Hazard)-ROW($C$20),ROWS($A$2:A27))),"")</f>
        <v/>
      </c>
    </row>
    <row r="46" spans="2:6" ht="55.25" customHeight="1">
      <c r="B46" s="267"/>
      <c r="C46" s="106" t="str" cm="1">
        <f t="array" ref="C46">IF(ROWS($A$2:A28)&lt;=(COUNTIF(_3HazardShow,TRUE)), INDEX(_3Hazard,_xlfn.AGGREGATE(15,3,(_3HazardShow=TRUE)/(_3HazardShow=TRUE)*ROW(_3Hazard)-ROW($C$20),ROWS($A$2:A28))),"")</f>
        <v/>
      </c>
      <c r="D46" s="111" t="str" cm="1">
        <f t="array" ref="D46">IF(ROWS($A$2:A28)&lt;=(COUNTIF(_3HazardShow,TRUE)), INDEX(_3HazardRating,_xlfn.AGGREGATE(15,3,(_3HazardShow=TRUE)/(_3HazardShow=TRUE)*ROW(_3Hazard)-ROW($C$20),ROWS($A$2:A28))),"")</f>
        <v/>
      </c>
      <c r="E46" s="279" t="str">
        <f t="shared" si="0"/>
        <v/>
      </c>
      <c r="F46" s="265" t="str" cm="1">
        <f t="array" ref="F46">IF(ROWS($A$2:A28)&lt;=(COUNTIF(_3HazardShow,TRUE)), INDEX(_3HazardJustification,_xlfn.AGGREGATE(15,3,(_3HazardShow=TRUE)/(_3HazardShow=TRUE)*ROW(_3Hazard)-ROW($C$20),ROWS($A$2:A28))),"")</f>
        <v/>
      </c>
    </row>
    <row r="47" spans="2:6" ht="55.25" customHeight="1">
      <c r="B47" s="267"/>
      <c r="C47" s="106" t="str" cm="1">
        <f t="array" ref="C47">IF(ROWS($A$2:A29)&lt;=(COUNTIF(_3HazardShow,TRUE)), INDEX(_3Hazard,_xlfn.AGGREGATE(15,3,(_3HazardShow=TRUE)/(_3HazardShow=TRUE)*ROW(_3Hazard)-ROW($C$20),ROWS($A$2:A29))),"")</f>
        <v/>
      </c>
      <c r="D47" s="111" t="str" cm="1">
        <f t="array" ref="D47">IF(ROWS($A$2:A29)&lt;=(COUNTIF(_3HazardShow,TRUE)), INDEX(_3HazardRating,_xlfn.AGGREGATE(15,3,(_3HazardShow=TRUE)/(_3HazardShow=TRUE)*ROW(_3Hazard)-ROW($C$20),ROWS($A$2:A29))),"")</f>
        <v/>
      </c>
      <c r="E47" s="279" t="str">
        <f t="shared" si="0"/>
        <v/>
      </c>
      <c r="F47" s="265" t="str" cm="1">
        <f t="array" ref="F47">IF(ROWS($A$2:A29)&lt;=(COUNTIF(_3HazardShow,TRUE)), INDEX(_3HazardJustification,_xlfn.AGGREGATE(15,3,(_3HazardShow=TRUE)/(_3HazardShow=TRUE)*ROW(_3Hazard)-ROW($C$20),ROWS($A$2:A29))),"")</f>
        <v/>
      </c>
    </row>
    <row r="48" spans="2:6" ht="55.25" customHeight="1">
      <c r="B48" s="267"/>
      <c r="C48" s="106" t="str" cm="1">
        <f t="array" ref="C48">IF(ROWS($A$2:A30)&lt;=(COUNTIF(_3HazardShow,TRUE)), INDEX(_3Hazard,_xlfn.AGGREGATE(15,3,(_3HazardShow=TRUE)/(_3HazardShow=TRUE)*ROW(_3Hazard)-ROW($C$20),ROWS($A$2:A30))),"")</f>
        <v/>
      </c>
      <c r="D48" s="111" t="str" cm="1">
        <f t="array" ref="D48">IF(ROWS($A$2:A30)&lt;=(COUNTIF(_3HazardShow,TRUE)), INDEX(_3HazardRating,_xlfn.AGGREGATE(15,3,(_3HazardShow=TRUE)/(_3HazardShow=TRUE)*ROW(_3Hazard)-ROW($C$20),ROWS($A$2:A30))),"")</f>
        <v/>
      </c>
      <c r="E48" s="279" t="str">
        <f t="shared" si="0"/>
        <v/>
      </c>
      <c r="F48" s="265" t="str" cm="1">
        <f t="array" ref="F48">IF(ROWS($A$2:A30)&lt;=(COUNTIF(_3HazardShow,TRUE)), INDEX(_3HazardJustification,_xlfn.AGGREGATE(15,3,(_3HazardShow=TRUE)/(_3HazardShow=TRUE)*ROW(_3Hazard)-ROW($C$20),ROWS($A$2:A30))),"")</f>
        <v/>
      </c>
    </row>
    <row r="49" spans="2:7" ht="55.25" customHeight="1">
      <c r="B49" s="267"/>
      <c r="C49" s="106" t="str" cm="1">
        <f t="array" ref="C49">IF(ROWS($A$2:A31)&lt;=(COUNTIF(_3HazardShow,TRUE)), INDEX(_3Hazard,_xlfn.AGGREGATE(15,3,(_3HazardShow=TRUE)/(_3HazardShow=TRUE)*ROW(_3Hazard)-ROW($C$20),ROWS($A$2:A31))),"")</f>
        <v/>
      </c>
      <c r="D49" s="111" t="str" cm="1">
        <f t="array" ref="D49">IF(ROWS($A$2:A31)&lt;=(COUNTIF(_3HazardShow,TRUE)), INDEX(_3HazardRating,_xlfn.AGGREGATE(15,3,(_3HazardShow=TRUE)/(_3HazardShow=TRUE)*ROW(_3Hazard)-ROW($C$20),ROWS($A$2:A31))),"")</f>
        <v/>
      </c>
      <c r="E49" s="279" t="str">
        <f t="shared" si="0"/>
        <v/>
      </c>
      <c r="F49" s="265" t="str" cm="1">
        <f t="array" ref="F49">IF(ROWS($A$2:A31)&lt;=(COUNTIF(_3HazardShow,TRUE)), INDEX(_3HazardJustification,_xlfn.AGGREGATE(15,3,(_3HazardShow=TRUE)/(_3HazardShow=TRUE)*ROW(_3Hazard)-ROW($C$20),ROWS($A$2:A31))),"")</f>
        <v/>
      </c>
    </row>
    <row r="50" spans="2:7" ht="55.25" customHeight="1">
      <c r="B50" s="267"/>
      <c r="C50" s="106" t="str" cm="1">
        <f t="array" ref="C50">IF(ROWS($A$2:A32)&lt;=(COUNTIF(_3HazardShow,TRUE)), INDEX(_3Hazard,_xlfn.AGGREGATE(15,3,(_3HazardShow=TRUE)/(_3HazardShow=TRUE)*ROW(_3Hazard)-ROW($C$20),ROWS($A$2:A32))),"")</f>
        <v/>
      </c>
      <c r="D50" s="111" t="str" cm="1">
        <f t="array" ref="D50">IF(ROWS($A$2:A32)&lt;=(COUNTIF(_3HazardShow,TRUE)), INDEX(_3HazardRating,_xlfn.AGGREGATE(15,3,(_3HazardShow=TRUE)/(_3HazardShow=TRUE)*ROW(_3Hazard)-ROW($C$20),ROWS($A$2:A32))),"")</f>
        <v/>
      </c>
      <c r="E50" s="279" t="str">
        <f t="shared" si="0"/>
        <v/>
      </c>
      <c r="F50" s="265" t="str" cm="1">
        <f t="array" ref="F50">IF(ROWS($A$2:A32)&lt;=(COUNTIF(_3HazardShow,TRUE)), INDEX(_3HazardJustification,_xlfn.AGGREGATE(15,3,(_3HazardShow=TRUE)/(_3HazardShow=TRUE)*ROW(_3Hazard)-ROW($C$20),ROWS($A$2:A32))),"")</f>
        <v/>
      </c>
    </row>
    <row r="51" spans="2:7" ht="55.25" customHeight="1">
      <c r="B51" s="267"/>
      <c r="C51" s="106" t="str" cm="1">
        <f t="array" ref="C51">IF(ROWS($A$2:A33)&lt;=(COUNTIF(_3HazardShow,TRUE)), INDEX(_3Hazard,_xlfn.AGGREGATE(15,3,(_3HazardShow=TRUE)/(_3HazardShow=TRUE)*ROW(_3Hazard)-ROW($C$20),ROWS($A$2:A33))),"")</f>
        <v/>
      </c>
      <c r="D51" s="111" t="str" cm="1">
        <f t="array" ref="D51">IF(ROWS($A$2:A33)&lt;=(COUNTIF(_3HazardShow,TRUE)), INDEX(_3HazardRating,_xlfn.AGGREGATE(15,3,(_3HazardShow=TRUE)/(_3HazardShow=TRUE)*ROW(_3Hazard)-ROW($C$20),ROWS($A$2:A33))),"")</f>
        <v/>
      </c>
      <c r="E51" s="279" t="str">
        <f t="shared" si="0"/>
        <v/>
      </c>
      <c r="F51" s="265" t="str" cm="1">
        <f t="array" ref="F51">IF(ROWS($A$2:A33)&lt;=(COUNTIF(_3HazardShow,TRUE)), INDEX(_3HazardJustification,_xlfn.AGGREGATE(15,3,(_3HazardShow=TRUE)/(_3HazardShow=TRUE)*ROW(_3Hazard)-ROW($C$20),ROWS($A$2:A33))),"")</f>
        <v/>
      </c>
    </row>
    <row r="52" spans="2:7" ht="55.25" customHeight="1">
      <c r="B52" s="267"/>
      <c r="C52" s="106" t="str" cm="1">
        <f t="array" ref="C52">IF(ROWS($A$2:A34)&lt;=(COUNTIF(_3HazardShow,TRUE)), INDEX(_3Hazard,_xlfn.AGGREGATE(15,3,(_3HazardShow=TRUE)/(_3HazardShow=TRUE)*ROW(_3Hazard)-ROW($C$20),ROWS($A$2:A34))),"")</f>
        <v/>
      </c>
      <c r="D52" s="111" t="str" cm="1">
        <f t="array" ref="D52">IF(ROWS($A$2:A34)&lt;=(COUNTIF(_3HazardShow,TRUE)), INDEX(_3HazardRating,_xlfn.AGGREGATE(15,3,(_3HazardShow=TRUE)/(_3HazardShow=TRUE)*ROW(_3Hazard)-ROW($C$20),ROWS($A$2:A34))),"")</f>
        <v/>
      </c>
      <c r="E52" s="279" t="str">
        <f t="shared" si="0"/>
        <v/>
      </c>
      <c r="F52" s="265" t="str" cm="1">
        <f t="array" ref="F52">IF(ROWS($A$2:A34)&lt;=(COUNTIF(_3HazardShow,TRUE)), INDEX(_3HazardJustification,_xlfn.AGGREGATE(15,3,(_3HazardShow=TRUE)/(_3HazardShow=TRUE)*ROW(_3Hazard)-ROW($C$20),ROWS($A$2:A34))),"")</f>
        <v/>
      </c>
    </row>
    <row r="53" spans="2:7" ht="55.25" customHeight="1">
      <c r="B53" s="267"/>
      <c r="C53" s="106" t="str" cm="1">
        <f t="array" ref="C53">IF(ROWS($A$2:A35)&lt;=(COUNTIF(_3HazardShow,TRUE)), INDEX(_3Hazard,_xlfn.AGGREGATE(15,3,(_3HazardShow=TRUE)/(_3HazardShow=TRUE)*ROW(_3Hazard)-ROW($C$20),ROWS($A$2:A35))),"")</f>
        <v/>
      </c>
      <c r="D53" s="111" t="str" cm="1">
        <f t="array" ref="D53">IF(ROWS($A$2:A35)&lt;=(COUNTIF(_3HazardShow,TRUE)), INDEX(_3HazardRating,_xlfn.AGGREGATE(15,3,(_3HazardShow=TRUE)/(_3HazardShow=TRUE)*ROW(_3Hazard)-ROW($C$20),ROWS($A$2:A35))),"")</f>
        <v/>
      </c>
      <c r="E53" s="279" t="str">
        <f t="shared" si="0"/>
        <v/>
      </c>
      <c r="F53" s="265" t="str" cm="1">
        <f t="array" ref="F53">IF(ROWS($A$2:A35)&lt;=(COUNTIF(_3HazardShow,TRUE)), INDEX(_3HazardJustification,_xlfn.AGGREGATE(15,3,(_3HazardShow=TRUE)/(_3HazardShow=TRUE)*ROW(_3Hazard)-ROW($C$20),ROWS($A$2:A35))),"")</f>
        <v/>
      </c>
    </row>
    <row r="54" spans="2:7" ht="55.25" customHeight="1">
      <c r="B54" s="267"/>
      <c r="C54" s="106" t="str" cm="1">
        <f t="array" ref="C54">IF(ROWS($A$2:A36)&lt;=(COUNTIF(_3HazardShow,TRUE)), INDEX(_3Hazard,_xlfn.AGGREGATE(15,3,(_3HazardShow=TRUE)/(_3HazardShow=TRUE)*ROW(_3Hazard)-ROW($C$20),ROWS($A$2:A36))),"")</f>
        <v/>
      </c>
      <c r="D54" s="111" t="str" cm="1">
        <f t="array" ref="D54">IF(ROWS($A$2:A36)&lt;=(COUNTIF(_3HazardShow,TRUE)), INDEX(_3HazardRating,_xlfn.AGGREGATE(15,3,(_3HazardShow=TRUE)/(_3HazardShow=TRUE)*ROW(_3Hazard)-ROW($C$20),ROWS($A$2:A36))),"")</f>
        <v/>
      </c>
      <c r="E54" s="279" t="str">
        <f t="shared" si="0"/>
        <v/>
      </c>
      <c r="F54" s="265" t="str" cm="1">
        <f t="array" ref="F54">IF(ROWS($A$2:A36)&lt;=(COUNTIF(_3HazardShow,TRUE)), INDEX(_3HazardJustification,_xlfn.AGGREGATE(15,3,(_3HazardShow=TRUE)/(_3HazardShow=TRUE)*ROW(_3Hazard)-ROW($C$20),ROWS($A$2:A36))),"")</f>
        <v/>
      </c>
    </row>
    <row r="55" spans="2:7" ht="55.25" customHeight="1">
      <c r="B55" s="267"/>
      <c r="C55" s="106" t="str" cm="1">
        <f t="array" ref="C55">IF(ROWS($A$2:A37)&lt;=(COUNTIF(_3HazardShow,TRUE)), INDEX(_3Hazard,_xlfn.AGGREGATE(15,3,(_3HazardShow=TRUE)/(_3HazardShow=TRUE)*ROW(_3Hazard)-ROW($C$20),ROWS($A$2:A37))),"")</f>
        <v/>
      </c>
      <c r="D55" s="111" t="str" cm="1">
        <f t="array" ref="D55">IF(ROWS($A$2:A37)&lt;=(COUNTIF(_3HazardShow,TRUE)), INDEX(_3HazardRating,_xlfn.AGGREGATE(15,3,(_3HazardShow=TRUE)/(_3HazardShow=TRUE)*ROW(_3Hazard)-ROW($C$20),ROWS($A$2:A37))),"")</f>
        <v/>
      </c>
      <c r="E55" s="279" t="str">
        <f t="shared" si="0"/>
        <v/>
      </c>
      <c r="F55" s="265" t="str" cm="1">
        <f t="array" ref="F55">IF(ROWS($A$2:A37)&lt;=(COUNTIF(_3HazardShow,TRUE)), INDEX(_3HazardJustification,_xlfn.AGGREGATE(15,3,(_3HazardShow=TRUE)/(_3HazardShow=TRUE)*ROW(_3Hazard)-ROW($C$20),ROWS($A$2:A37))),"")</f>
        <v/>
      </c>
    </row>
    <row r="56" spans="2:7" ht="55.25" customHeight="1">
      <c r="B56" s="267"/>
      <c r="C56" s="106" t="str" cm="1">
        <f t="array" ref="C56">IF(ROWS($A$2:A38)&lt;=(COUNTIF(_3HazardShow,TRUE)), INDEX(_3Hazard,_xlfn.AGGREGATE(15,3,(_3HazardShow=TRUE)/(_3HazardShow=TRUE)*ROW(_3Hazard)-ROW($C$20),ROWS($A$2:A38))),"")</f>
        <v/>
      </c>
      <c r="D56" s="111" t="str" cm="1">
        <f t="array" ref="D56">IF(ROWS($A$2:A38)&lt;=(COUNTIF(_3HazardShow,TRUE)), INDEX(_3HazardRating,_xlfn.AGGREGATE(15,3,(_3HazardShow=TRUE)/(_3HazardShow=TRUE)*ROW(_3Hazard)-ROW($C$20),ROWS($A$2:A38))),"")</f>
        <v/>
      </c>
      <c r="E56" s="279" t="str">
        <f t="shared" si="0"/>
        <v/>
      </c>
      <c r="F56" s="265" t="str" cm="1">
        <f t="array" ref="F56">IF(ROWS($A$2:A38)&lt;=(COUNTIF(_3HazardShow,TRUE)), INDEX(_3HazardJustification,_xlfn.AGGREGATE(15,3,(_3HazardShow=TRUE)/(_3HazardShow=TRUE)*ROW(_3Hazard)-ROW($C$20),ROWS($A$2:A38))),"")</f>
        <v/>
      </c>
    </row>
    <row r="57" spans="2:7" ht="55.25" customHeight="1">
      <c r="B57" s="267"/>
      <c r="C57" s="106" t="str" cm="1">
        <f t="array" ref="C57">IF(ROWS($A$2:A39)&lt;=(COUNTIF(_3HazardShow,TRUE)), INDEX(_3Hazard,_xlfn.AGGREGATE(15,3,(_3HazardShow=TRUE)/(_3HazardShow=TRUE)*ROW(_3Hazard)-ROW($C$20),ROWS($A$2:A39))),"")</f>
        <v/>
      </c>
      <c r="D57" s="111" t="str" cm="1">
        <f t="array" ref="D57">IF(ROWS($A$2:A39)&lt;=(COUNTIF(_3HazardShow,TRUE)), INDEX(_3HazardRating,_xlfn.AGGREGATE(15,3,(_3HazardShow=TRUE)/(_3HazardShow=TRUE)*ROW(_3Hazard)-ROW($C$20),ROWS($A$2:A39))),"")</f>
        <v/>
      </c>
      <c r="E57" s="279" t="str">
        <f t="shared" si="0"/>
        <v/>
      </c>
      <c r="F57" s="265" t="str" cm="1">
        <f t="array" ref="F57">IF(ROWS($A$2:A39)&lt;=(COUNTIF(_3HazardShow,TRUE)), INDEX(_3HazardJustification,_xlfn.AGGREGATE(15,3,(_3HazardShow=TRUE)/(_3HazardShow=TRUE)*ROW(_3Hazard)-ROW($C$20),ROWS($A$2:A39))),"")</f>
        <v/>
      </c>
    </row>
    <row r="58" spans="2:7" ht="55.25" customHeight="1">
      <c r="B58" s="267"/>
      <c r="C58" s="106" t="str" cm="1">
        <f t="array" ref="C58">IF(ROWS($A$2:A40)&lt;=(COUNTIF(_3HazardShow,TRUE)), INDEX(_3Hazard,_xlfn.AGGREGATE(15,3,(_3HazardShow=TRUE)/(_3HazardShow=TRUE)*ROW(_3Hazard)-ROW($C$20),ROWS($A$2:A40))),"")</f>
        <v/>
      </c>
      <c r="D58" s="111" t="str" cm="1">
        <f t="array" ref="D58">IF(ROWS($A$2:A40)&lt;=(COUNTIF(_3HazardShow,TRUE)), INDEX(_3HazardRating,_xlfn.AGGREGATE(15,3,(_3HazardShow=TRUE)/(_3HazardShow=TRUE)*ROW(_3Hazard)-ROW($C$20),ROWS($A$2:A40))),"")</f>
        <v/>
      </c>
      <c r="E58" s="279" t="str">
        <f t="shared" si="0"/>
        <v/>
      </c>
      <c r="F58" s="265" t="str" cm="1">
        <f t="array" ref="F58">IF(ROWS($A$2:A40)&lt;=(COUNTIF(_3HazardShow,TRUE)), INDEX(_3HazardJustification,_xlfn.AGGREGATE(15,3,(_3HazardShow=TRUE)/(_3HazardShow=TRUE)*ROW(_3Hazard)-ROW($C$20),ROWS($A$2:A40))),"")</f>
        <v/>
      </c>
    </row>
    <row r="59" spans="2:7" ht="55.25" customHeight="1">
      <c r="B59" s="267"/>
      <c r="C59" s="106" t="str" cm="1">
        <f t="array" ref="C59">IF(ROWS($A$2:A41)&lt;=(COUNTIF(_3HazardShow,TRUE)), INDEX(_3Hazard,_xlfn.AGGREGATE(15,3,(_3HazardShow=TRUE)/(_3HazardShow=TRUE)*ROW(_3Hazard)-ROW($C$20),ROWS($A$2:A41))),"")</f>
        <v/>
      </c>
      <c r="D59" s="111" t="str" cm="1">
        <f t="array" ref="D59">IF(ROWS($A$2:A41)&lt;=(COUNTIF(_3HazardShow,TRUE)), INDEX(_3HazardRating,_xlfn.AGGREGATE(15,3,(_3HazardShow=TRUE)/(_3HazardShow=TRUE)*ROW(_3Hazard)-ROW($C$20),ROWS($A$2:A41))),"")</f>
        <v/>
      </c>
      <c r="E59" s="279" t="str">
        <f t="shared" si="0"/>
        <v/>
      </c>
      <c r="F59" s="265" t="str" cm="1">
        <f t="array" ref="F59">IF(ROWS($A$2:A41)&lt;=(COUNTIF(_3HazardShow,TRUE)), INDEX(_3HazardJustification,_xlfn.AGGREGATE(15,3,(_3HazardShow=TRUE)/(_3HazardShow=TRUE)*ROW(_3Hazard)-ROW($C$20),ROWS($A$2:A41))),"")</f>
        <v/>
      </c>
    </row>
    <row r="60" spans="2:7" ht="15" thickBot="1">
      <c r="B60" s="268"/>
      <c r="C60" s="202"/>
      <c r="D60" s="202"/>
      <c r="E60" s="202"/>
      <c r="F60" s="266"/>
      <c r="G60" s="267"/>
    </row>
    <row r="61" spans="2:7" s="259" customFormat="1"/>
  </sheetData>
  <mergeCells count="2">
    <mergeCell ref="C15:E15"/>
    <mergeCell ref="C4:E14"/>
  </mergeCells>
  <conditionalFormatting sqref="C20:C59">
    <cfRule type="expression" dxfId="22" priority="23">
      <formula>AND($C20=0,ISBLANK($C20)=FALSE)</formula>
    </cfRule>
    <cfRule type="expression" dxfId="21" priority="22">
      <formula>$D20="No"</formula>
    </cfRule>
  </conditionalFormatting>
  <conditionalFormatting sqref="D20:D59">
    <cfRule type="expression" dxfId="20" priority="18">
      <formula>D20="Low Impact"</formula>
    </cfRule>
    <cfRule type="expression" dxfId="19" priority="19">
      <formula>D20="High Impact"</formula>
    </cfRule>
    <cfRule type="expression" dxfId="18" priority="20">
      <formula>D20="Moderate Impact"</formula>
    </cfRule>
  </conditionalFormatting>
  <conditionalFormatting sqref="D20:E59">
    <cfRule type="expression" dxfId="17" priority="17">
      <formula>$D20="No"</formula>
    </cfRule>
  </conditionalFormatting>
  <conditionalFormatting sqref="E58:E59">
    <cfRule type="expression" dxfId="16" priority="3">
      <formula>E58="Moderate Impact"</formula>
    </cfRule>
    <cfRule type="expression" dxfId="15" priority="2">
      <formula>E58="High Impact"</formula>
    </cfRule>
    <cfRule type="expression" dxfId="14" priority="1">
      <formula>E58="Low Impact"</formula>
    </cfRule>
  </conditionalFormatting>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A28BE-1DDC-431F-82D8-634501A366C7}">
  <sheetPr codeName="Sheet6">
    <tabColor theme="8" tint="0.79998168889431442"/>
  </sheetPr>
  <dimension ref="A1:K46"/>
  <sheetViews>
    <sheetView showGridLines="0" showRowColHeaders="0" zoomScale="90" zoomScaleNormal="90" workbookViewId="0"/>
  </sheetViews>
  <sheetFormatPr baseColWidth="10" defaultColWidth="0" defaultRowHeight="14" zeroHeight="1"/>
  <cols>
    <col min="1" max="2" width="3.33203125" style="259" customWidth="1"/>
    <col min="3" max="3" width="27.1640625" customWidth="1"/>
    <col min="4" max="4" width="47.1640625" customWidth="1"/>
    <col min="5" max="5" width="95.1640625" customWidth="1"/>
    <col min="6" max="7" width="3.33203125" style="259" customWidth="1"/>
    <col min="8" max="8" width="8.6640625" hidden="1" customWidth="1"/>
    <col min="9" max="11" width="0" hidden="1" customWidth="1"/>
    <col min="12" max="16384" width="8.6640625" hidden="1"/>
  </cols>
  <sheetData>
    <row r="1" spans="2:6" s="259" customFormat="1" ht="15" thickBot="1"/>
    <row r="2" spans="2:6" s="259" customFormat="1">
      <c r="B2" s="274"/>
      <c r="C2" s="275"/>
      <c r="D2" s="276"/>
      <c r="E2" s="275"/>
      <c r="F2" s="269"/>
    </row>
    <row r="3" spans="2:6">
      <c r="B3" s="277"/>
      <c r="C3" s="206"/>
      <c r="D3" s="207"/>
      <c r="E3" s="206"/>
      <c r="F3" s="270"/>
    </row>
    <row r="4" spans="2:6" ht="14" customHeight="1">
      <c r="B4" s="277"/>
      <c r="C4" s="385" t="s">
        <v>186</v>
      </c>
      <c r="D4" s="385"/>
      <c r="E4" s="385"/>
      <c r="F4" s="270"/>
    </row>
    <row r="5" spans="2:6" ht="14" customHeight="1">
      <c r="B5" s="277"/>
      <c r="C5" s="385"/>
      <c r="D5" s="385"/>
      <c r="E5" s="385"/>
      <c r="F5" s="270"/>
    </row>
    <row r="6" spans="2:6" ht="14" customHeight="1">
      <c r="B6" s="277"/>
      <c r="C6" s="385"/>
      <c r="D6" s="385"/>
      <c r="E6" s="385"/>
      <c r="F6" s="270"/>
    </row>
    <row r="7" spans="2:6" ht="14" customHeight="1">
      <c r="B7" s="277"/>
      <c r="C7" s="385"/>
      <c r="D7" s="385"/>
      <c r="E7" s="385"/>
      <c r="F7" s="270"/>
    </row>
    <row r="8" spans="2:6" ht="14" customHeight="1">
      <c r="B8" s="277"/>
      <c r="C8" s="385"/>
      <c r="D8" s="385"/>
      <c r="E8" s="385"/>
      <c r="F8" s="270"/>
    </row>
    <row r="9" spans="2:6" ht="14" customHeight="1">
      <c r="B9" s="277"/>
      <c r="C9" s="385"/>
      <c r="D9" s="385"/>
      <c r="E9" s="385"/>
      <c r="F9" s="270"/>
    </row>
    <row r="10" spans="2:6" ht="14" customHeight="1">
      <c r="B10" s="277"/>
      <c r="C10" s="385"/>
      <c r="D10" s="385"/>
      <c r="E10" s="385"/>
      <c r="F10" s="270"/>
    </row>
    <row r="11" spans="2:6" ht="14" customHeight="1">
      <c r="B11" s="277"/>
      <c r="C11" s="385"/>
      <c r="D11" s="385"/>
      <c r="E11" s="385"/>
      <c r="F11" s="270"/>
    </row>
    <row r="12" spans="2:6" ht="14" customHeight="1">
      <c r="B12" s="277"/>
      <c r="C12" s="385"/>
      <c r="D12" s="385"/>
      <c r="E12" s="385"/>
      <c r="F12" s="270"/>
    </row>
    <row r="13" spans="2:6" ht="14" customHeight="1">
      <c r="B13" s="277"/>
      <c r="C13" s="385"/>
      <c r="D13" s="385"/>
      <c r="E13" s="385"/>
      <c r="F13" s="270"/>
    </row>
    <row r="14" spans="2:6" ht="14" customHeight="1">
      <c r="B14" s="277"/>
      <c r="C14" s="385"/>
      <c r="D14" s="385"/>
      <c r="E14" s="385"/>
      <c r="F14" s="270"/>
    </row>
    <row r="15" spans="2:6">
      <c r="B15" s="277"/>
      <c r="C15" s="382"/>
      <c r="D15" s="382"/>
      <c r="E15" s="382"/>
      <c r="F15" s="270"/>
    </row>
    <row r="16" spans="2:6">
      <c r="B16" s="277"/>
      <c r="C16" s="208"/>
      <c r="D16" s="208"/>
      <c r="E16" s="209"/>
      <c r="F16" s="270"/>
    </row>
    <row r="17" spans="2:6">
      <c r="B17" s="277"/>
      <c r="C17" s="210"/>
      <c r="D17" s="211"/>
      <c r="E17" s="212"/>
      <c r="F17" s="270"/>
    </row>
    <row r="18" spans="2:6" ht="15">
      <c r="B18" s="277"/>
      <c r="C18" s="384" t="s">
        <v>204</v>
      </c>
      <c r="D18" s="384"/>
      <c r="E18" s="213" t="s">
        <v>30</v>
      </c>
      <c r="F18" s="270"/>
    </row>
    <row r="19" spans="2:6">
      <c r="B19" s="277"/>
      <c r="C19" s="9"/>
      <c r="D19" s="11"/>
      <c r="E19" s="9"/>
      <c r="F19" s="270"/>
    </row>
    <row r="20" spans="2:6" ht="55.25" customHeight="1">
      <c r="B20" s="277"/>
      <c r="C20" s="215" t="str" cm="1">
        <f t="array" ref="C20">IF(ROWS($A$2:A2)&lt;=(COUNTIF(_4DesignShow,TRUE)), INDEX(_4DesignFeatures,_xlfn.AGGREGATE(15,3,(_4DesignShow=TRUE)/(_4DesignShow=TRUE)*ROW(_4DesignFeatures)-ROW(DF_Calc!$B$5),ROWS($A$2:A2))),"")</f>
        <v/>
      </c>
      <c r="D20" s="251" t="str" cm="1">
        <f t="array" ref="D20">IF(ROWS($A$2:A2)&lt;=(COUNTIF(_4DesignShow,TRUE)), INDEX(_4DesignBlurb,_xlfn.AGGREGATE(15,3,(_4DesignShow=TRUE)/(_4DesignShow=TRUE)*ROW(_4DesignFeatures)-ROW(DF_Calc!$B$5),ROWS($A$2:A2))),"")</f>
        <v/>
      </c>
      <c r="E20" s="279" t="str" cm="1">
        <f t="array" ref="E20">IF(ROWS($A$2:A2)&lt;=(COUNTIF(_4DesignShow,TRUE)), INDEX(_4DesignDescription,_xlfn.AGGREGATE(15,3,(_4DesignShow=TRUE)/(_4DesignShow=TRUE)*ROW(_4DesignFeatures)-ROW(DF_Calc!$B$5),ROWS($A$2:A2))),"")</f>
        <v/>
      </c>
      <c r="F20" s="271"/>
    </row>
    <row r="21" spans="2:6" ht="55.25" customHeight="1">
      <c r="B21" s="277"/>
      <c r="C21" s="215" t="str" cm="1">
        <f t="array" ref="C21">IF(ROWS($A$2:A3)&lt;=(COUNTIF(_4DesignShow,TRUE)), INDEX(_4DesignFeatures,_xlfn.AGGREGATE(15,3,(_4DesignShow=TRUE)/(_4DesignShow=TRUE)*ROW(_4DesignFeatures)-ROW(DF_Calc!$B$5),ROWS($A$2:A3))),"")</f>
        <v/>
      </c>
      <c r="D21" s="251" t="str" cm="1">
        <f t="array" ref="D21">IF(ROWS($A$2:A3)&lt;=(COUNTIF(_4DesignShow,TRUE)), INDEX(_4DesignBlurb,_xlfn.AGGREGATE(15,3,(_4DesignShow=TRUE)/(_4DesignShow=TRUE)*ROW(_4DesignFeatures)-ROW(DF_Calc!$B$5),ROWS($A$2:A3))),"")</f>
        <v/>
      </c>
      <c r="E21" s="279" t="str" cm="1">
        <f t="array" ref="E21">IF(ROWS($A$2:A3)&lt;=(COUNTIF(_4DesignShow,TRUE)), INDEX(_4DesignDescription,_xlfn.AGGREGATE(15,3,(_4DesignShow=TRUE)/(_4DesignShow=TRUE)*ROW(_4DesignFeatures)-ROW(DF_Calc!$B$5),ROWS($A$2:A3))),"")</f>
        <v/>
      </c>
      <c r="F21" s="271"/>
    </row>
    <row r="22" spans="2:6" ht="55.25" customHeight="1">
      <c r="B22" s="277"/>
      <c r="C22" s="215" t="str" cm="1">
        <f t="array" ref="C22">IF(ROWS($A$2:A4)&lt;=(COUNTIF(_4DesignShow,TRUE)), INDEX(_4DesignFeatures,_xlfn.AGGREGATE(15,3,(_4DesignShow=TRUE)/(_4DesignShow=TRUE)*ROW(_4DesignFeatures)-ROW(DF_Calc!$B$5),ROWS($A$2:A4))),"")</f>
        <v/>
      </c>
      <c r="D22" s="251" t="str" cm="1">
        <f t="array" ref="D22">IF(ROWS($A$2:A4)&lt;=(COUNTIF(_4DesignShow,TRUE)), INDEX(_4DesignBlurb,_xlfn.AGGREGATE(15,3,(_4DesignShow=TRUE)/(_4DesignShow=TRUE)*ROW(_4DesignFeatures)-ROW(DF_Calc!$B$5),ROWS($A$2:A4))),"")</f>
        <v/>
      </c>
      <c r="E22" s="279" t="str" cm="1">
        <f t="array" ref="E22">IF(ROWS($A$2:A4)&lt;=(COUNTIF(_4DesignShow,TRUE)), INDEX(_4DesignDescription,_xlfn.AGGREGATE(15,3,(_4DesignShow=TRUE)/(_4DesignShow=TRUE)*ROW(_4DesignFeatures)-ROW(DF_Calc!$B$5),ROWS($A$2:A4))),"")</f>
        <v/>
      </c>
      <c r="F22" s="271"/>
    </row>
    <row r="23" spans="2:6" ht="55.25" customHeight="1">
      <c r="B23" s="277"/>
      <c r="C23" s="215" t="str" cm="1">
        <f t="array" ref="C23">IF(ROWS($A$2:A5)&lt;=(COUNTIF(_4DesignShow,TRUE)), INDEX(_4DesignFeatures,_xlfn.AGGREGATE(15,3,(_4DesignShow=TRUE)/(_4DesignShow=TRUE)*ROW(_4DesignFeatures)-ROW(DF_Calc!$B$5),ROWS($A$2:A5))),"")</f>
        <v/>
      </c>
      <c r="D23" s="251" t="str" cm="1">
        <f t="array" ref="D23">IF(ROWS($A$2:A5)&lt;=(COUNTIF(_4DesignShow,TRUE)), INDEX(_4DesignBlurb,_xlfn.AGGREGATE(15,3,(_4DesignShow=TRUE)/(_4DesignShow=TRUE)*ROW(_4DesignFeatures)-ROW(DF_Calc!$B$5),ROWS($A$2:A5))),"")</f>
        <v/>
      </c>
      <c r="E23" s="279" t="str" cm="1">
        <f t="array" ref="E23">IF(ROWS($A$2:A5)&lt;=(COUNTIF(_4DesignShow,TRUE)), INDEX(_4DesignDescription,_xlfn.AGGREGATE(15,3,(_4DesignShow=TRUE)/(_4DesignShow=TRUE)*ROW(_4DesignFeatures)-ROW(DF_Calc!$B$5),ROWS($A$2:A5))),"")</f>
        <v/>
      </c>
      <c r="F23" s="271"/>
    </row>
    <row r="24" spans="2:6" ht="55.25" customHeight="1">
      <c r="B24" s="277"/>
      <c r="C24" s="215" t="str" cm="1">
        <f t="array" ref="C24">IF(ROWS($A$2:A6)&lt;=(COUNTIF(_4DesignShow,TRUE)), INDEX(_4DesignFeatures,_xlfn.AGGREGATE(15,3,(_4DesignShow=TRUE)/(_4DesignShow=TRUE)*ROW(_4DesignFeatures)-ROW(DF_Calc!$B$5),ROWS($A$2:A6))),"")</f>
        <v/>
      </c>
      <c r="D24" s="251" t="str" cm="1">
        <f t="array" ref="D24">IF(ROWS($A$2:A6)&lt;=(COUNTIF(_4DesignShow,TRUE)), INDEX(_4DesignBlurb,_xlfn.AGGREGATE(15,3,(_4DesignShow=TRUE)/(_4DesignShow=TRUE)*ROW(_4DesignFeatures)-ROW(DF_Calc!$B$5),ROWS($A$2:A6))),"")</f>
        <v/>
      </c>
      <c r="E24" s="279" t="str" cm="1">
        <f t="array" ref="E24">IF(ROWS($A$2:A6)&lt;=(COUNTIF(_4DesignShow,TRUE)), INDEX(_4DesignDescription,_xlfn.AGGREGATE(15,3,(_4DesignShow=TRUE)/(_4DesignShow=TRUE)*ROW(_4DesignFeatures)-ROW(DF_Calc!$B$5),ROWS($A$2:A6))),"")</f>
        <v/>
      </c>
      <c r="F24" s="271"/>
    </row>
    <row r="25" spans="2:6" ht="55.25" customHeight="1">
      <c r="B25" s="277"/>
      <c r="C25" s="215" t="str" cm="1">
        <f t="array" ref="C25">IF(ROWS($A$2:A7)&lt;=(COUNTIF(_4DesignShow,TRUE)), INDEX(_4DesignFeatures,_xlfn.AGGREGATE(15,3,(_4DesignShow=TRUE)/(_4DesignShow=TRUE)*ROW(_4DesignFeatures)-ROW(DF_Calc!$B$5),ROWS($A$2:A7))),"")</f>
        <v/>
      </c>
      <c r="D25" s="251" t="str" cm="1">
        <f t="array" ref="D25">IF(ROWS($A$2:A7)&lt;=(COUNTIF(_4DesignShow,TRUE)), INDEX(_4DesignBlurb,_xlfn.AGGREGATE(15,3,(_4DesignShow=TRUE)/(_4DesignShow=TRUE)*ROW(_4DesignFeatures)-ROW(DF_Calc!$B$5),ROWS($A$2:A7))),"")</f>
        <v/>
      </c>
      <c r="E25" s="279" t="str" cm="1">
        <f t="array" ref="E25">IF(ROWS($A$2:A7)&lt;=(COUNTIF(_4DesignShow,TRUE)), INDEX(_4DesignDescription,_xlfn.AGGREGATE(15,3,(_4DesignShow=TRUE)/(_4DesignShow=TRUE)*ROW(_4DesignFeatures)-ROW(DF_Calc!$B$5),ROWS($A$2:A7))),"")</f>
        <v/>
      </c>
      <c r="F25" s="271"/>
    </row>
    <row r="26" spans="2:6" ht="55.25" customHeight="1">
      <c r="B26" s="277"/>
      <c r="C26" s="215" t="str" cm="1">
        <f t="array" ref="C26">IF(ROWS($A$2:A8)&lt;=(COUNTIF(_4DesignShow,TRUE)), INDEX(_4DesignFeatures,_xlfn.AGGREGATE(15,3,(_4DesignShow=TRUE)/(_4DesignShow=TRUE)*ROW(_4DesignFeatures)-ROW(DF_Calc!$B$5),ROWS($A$2:A8))),"")</f>
        <v/>
      </c>
      <c r="D26" s="251" t="str" cm="1">
        <f t="array" ref="D26">IF(ROWS($A$2:A8)&lt;=(COUNTIF(_4DesignShow,TRUE)), INDEX(_4DesignBlurb,_xlfn.AGGREGATE(15,3,(_4DesignShow=TRUE)/(_4DesignShow=TRUE)*ROW(_4DesignFeatures)-ROW(DF_Calc!$B$5),ROWS($A$2:A8))),"")</f>
        <v/>
      </c>
      <c r="E26" s="279" t="str" cm="1">
        <f t="array" ref="E26">IF(ROWS($A$2:A8)&lt;=(COUNTIF(_4DesignShow,TRUE)), INDEX(_4DesignDescription,_xlfn.AGGREGATE(15,3,(_4DesignShow=TRUE)/(_4DesignShow=TRUE)*ROW(_4DesignFeatures)-ROW(DF_Calc!$B$5),ROWS($A$2:A8))),"")</f>
        <v/>
      </c>
      <c r="F26" s="271"/>
    </row>
    <row r="27" spans="2:6" ht="55.25" customHeight="1">
      <c r="B27" s="277"/>
      <c r="C27" s="215" t="str" cm="1">
        <f t="array" ref="C27">IF(ROWS($A$2:A9)&lt;=(COUNTIF(_4DesignShow,TRUE)), INDEX(_4DesignFeatures,_xlfn.AGGREGATE(15,3,(_4DesignShow=TRUE)/(_4DesignShow=TRUE)*ROW(_4DesignFeatures)-ROW(DF_Calc!$B$5),ROWS($A$2:A9))),"")</f>
        <v/>
      </c>
      <c r="D27" s="251" t="str" cm="1">
        <f t="array" ref="D27">IF(ROWS($A$2:A9)&lt;=(COUNTIF(_4DesignShow,TRUE)), INDEX(_4DesignBlurb,_xlfn.AGGREGATE(15,3,(_4DesignShow=TRUE)/(_4DesignShow=TRUE)*ROW(_4DesignFeatures)-ROW(DF_Calc!$B$5),ROWS($A$2:A9))),"")</f>
        <v/>
      </c>
      <c r="E27" s="279" t="str" cm="1">
        <f t="array" ref="E27">IF(ROWS($A$2:A9)&lt;=(COUNTIF(_4DesignShow,TRUE)), INDEX(_4DesignDescription,_xlfn.AGGREGATE(15,3,(_4DesignShow=TRUE)/(_4DesignShow=TRUE)*ROW(_4DesignFeatures)-ROW(DF_Calc!$B$5),ROWS($A$2:A9))),"")</f>
        <v/>
      </c>
      <c r="F27" s="271"/>
    </row>
    <row r="28" spans="2:6" ht="55.25" customHeight="1">
      <c r="B28" s="277"/>
      <c r="C28" s="215" t="str" cm="1">
        <f t="array" ref="C28">IF(ROWS($A$2:A10)&lt;=(COUNTIF(_4DesignShow,TRUE)), INDEX(_4DesignFeatures,_xlfn.AGGREGATE(15,3,(_4DesignShow=TRUE)/(_4DesignShow=TRUE)*ROW(_4DesignFeatures)-ROW(DF_Calc!$B$5),ROWS($A$2:A10))),"")</f>
        <v/>
      </c>
      <c r="D28" s="251" t="str" cm="1">
        <f t="array" ref="D28">IF(ROWS($A$2:A10)&lt;=(COUNTIF(_4DesignShow,TRUE)), INDEX(_4DesignBlurb,_xlfn.AGGREGATE(15,3,(_4DesignShow=TRUE)/(_4DesignShow=TRUE)*ROW(_4DesignFeatures)-ROW(DF_Calc!$B$5),ROWS($A$2:A10))),"")</f>
        <v/>
      </c>
      <c r="E28" s="279" t="str" cm="1">
        <f t="array" ref="E28">IF(ROWS($A$2:A10)&lt;=(COUNTIF(_4DesignShow,TRUE)), INDEX(_4DesignDescription,_xlfn.AGGREGATE(15,3,(_4DesignShow=TRUE)/(_4DesignShow=TRUE)*ROW(_4DesignFeatures)-ROW(DF_Calc!$B$5),ROWS($A$2:A10))),"")</f>
        <v/>
      </c>
      <c r="F28" s="271"/>
    </row>
    <row r="29" spans="2:6" ht="55.25" customHeight="1">
      <c r="B29" s="277"/>
      <c r="C29" s="215" t="str" cm="1">
        <f t="array" ref="C29">IF(ROWS($A$2:A11)&lt;=(COUNTIF(_4DesignShow,TRUE)), INDEX(_4DesignFeatures,_xlfn.AGGREGATE(15,3,(_4DesignShow=TRUE)/(_4DesignShow=TRUE)*ROW(_4DesignFeatures)-ROW(DF_Calc!$B$5),ROWS($A$2:A11))),"")</f>
        <v/>
      </c>
      <c r="D29" s="251" t="str" cm="1">
        <f t="array" ref="D29">IF(ROWS($A$2:A11)&lt;=(COUNTIF(_4DesignShow,TRUE)), INDEX(_4DesignBlurb,_xlfn.AGGREGATE(15,3,(_4DesignShow=TRUE)/(_4DesignShow=TRUE)*ROW(_4DesignFeatures)-ROW(DF_Calc!$B$5),ROWS($A$2:A11))),"")</f>
        <v/>
      </c>
      <c r="E29" s="279" t="str" cm="1">
        <f t="array" ref="E29">IF(ROWS($A$2:A11)&lt;=(COUNTIF(_4DesignShow,TRUE)), INDEX(_4DesignDescription,_xlfn.AGGREGATE(15,3,(_4DesignShow=TRUE)/(_4DesignShow=TRUE)*ROW(_4DesignFeatures)-ROW(DF_Calc!$B$5),ROWS($A$2:A11))),"")</f>
        <v/>
      </c>
      <c r="F29" s="271"/>
    </row>
    <row r="30" spans="2:6" ht="55.25" customHeight="1">
      <c r="B30" s="277"/>
      <c r="C30" s="215" t="str" cm="1">
        <f t="array" ref="C30">IF(ROWS($A$2:A12)&lt;=(COUNTIF(_4DesignShow,TRUE)), INDEX(_4DesignFeatures,_xlfn.AGGREGATE(15,3,(_4DesignShow=TRUE)/(_4DesignShow=TRUE)*ROW(_4DesignFeatures)-ROW(DF_Calc!$B$5),ROWS($A$2:A12))),"")</f>
        <v/>
      </c>
      <c r="D30" s="251" t="str" cm="1">
        <f t="array" ref="D30">IF(ROWS($A$2:A12)&lt;=(COUNTIF(_4DesignShow,TRUE)), INDEX(_4DesignBlurb,_xlfn.AGGREGATE(15,3,(_4DesignShow=TRUE)/(_4DesignShow=TRUE)*ROW(_4DesignFeatures)-ROW(DF_Calc!$B$5),ROWS($A$2:A12))),"")</f>
        <v/>
      </c>
      <c r="E30" s="279" t="str" cm="1">
        <f t="array" ref="E30">IF(ROWS($A$2:A12)&lt;=(COUNTIF(_4DesignShow,TRUE)), INDEX(_4DesignDescription,_xlfn.AGGREGATE(15,3,(_4DesignShow=TRUE)/(_4DesignShow=TRUE)*ROW(_4DesignFeatures)-ROW(DF_Calc!$B$5),ROWS($A$2:A12))),"")</f>
        <v/>
      </c>
      <c r="F30" s="271"/>
    </row>
    <row r="31" spans="2:6" ht="55.25" customHeight="1">
      <c r="B31" s="277"/>
      <c r="C31" s="215" t="str" cm="1">
        <f t="array" ref="C31">IF(ROWS($A$2:A13)&lt;=(COUNTIF(_4DesignShow,TRUE)), INDEX(_4DesignFeatures,_xlfn.AGGREGATE(15,3,(_4DesignShow=TRUE)/(_4DesignShow=TRUE)*ROW(_4DesignFeatures)-ROW(DF_Calc!$B$5),ROWS($A$2:A13))),"")</f>
        <v/>
      </c>
      <c r="D31" s="251" t="str" cm="1">
        <f t="array" ref="D31">IF(ROWS($A$2:A13)&lt;=(COUNTIF(_4DesignShow,TRUE)), INDEX(_4DesignBlurb,_xlfn.AGGREGATE(15,3,(_4DesignShow=TRUE)/(_4DesignShow=TRUE)*ROW(_4DesignFeatures)-ROW(DF_Calc!$B$5),ROWS($A$2:A13))),"")</f>
        <v/>
      </c>
      <c r="E31" s="279" t="str" cm="1">
        <f t="array" ref="E31">IF(ROWS($A$2:A13)&lt;=(COUNTIF(_4DesignShow,TRUE)), INDEX(_4DesignDescription,_xlfn.AGGREGATE(15,3,(_4DesignShow=TRUE)/(_4DesignShow=TRUE)*ROW(_4DesignFeatures)-ROW(DF_Calc!$B$5),ROWS($A$2:A13))),"")</f>
        <v/>
      </c>
      <c r="F31" s="271"/>
    </row>
    <row r="32" spans="2:6" ht="55.25" customHeight="1">
      <c r="B32" s="277"/>
      <c r="C32" s="215" t="str" cm="1">
        <f t="array" ref="C32">IF(ROWS($A$2:A14)&lt;=(COUNTIF(_4DesignShow,TRUE)), INDEX(_4DesignFeatures,_xlfn.AGGREGATE(15,3,(_4DesignShow=TRUE)/(_4DesignShow=TRUE)*ROW(_4DesignFeatures)-ROW(DF_Calc!$B$5),ROWS($A$2:A14))),"")</f>
        <v/>
      </c>
      <c r="D32" s="251" t="str" cm="1">
        <f t="array" ref="D32">IF(ROWS($A$2:A14)&lt;=(COUNTIF(_4DesignShow,TRUE)), INDEX(_4DesignBlurb,_xlfn.AGGREGATE(15,3,(_4DesignShow=TRUE)/(_4DesignShow=TRUE)*ROW(_4DesignFeatures)-ROW(DF_Calc!$B$5),ROWS($A$2:A14))),"")</f>
        <v/>
      </c>
      <c r="E32" s="279" t="str" cm="1">
        <f t="array" ref="E32">IF(ROWS($A$2:A14)&lt;=(COUNTIF(_4DesignShow,TRUE)), INDEX(_4DesignDescription,_xlfn.AGGREGATE(15,3,(_4DesignShow=TRUE)/(_4DesignShow=TRUE)*ROW(_4DesignFeatures)-ROW(DF_Calc!$B$5),ROWS($A$2:A14))),"")</f>
        <v/>
      </c>
      <c r="F32" s="271"/>
    </row>
    <row r="33" spans="2:7" ht="55.25" customHeight="1">
      <c r="B33" s="277"/>
      <c r="C33" s="215" t="str" cm="1">
        <f t="array" ref="C33">IF(ROWS($A$2:A15)&lt;=(COUNTIF(_4DesignShow,TRUE)), INDEX(_4DesignFeatures,_xlfn.AGGREGATE(15,3,(_4DesignShow=TRUE)/(_4DesignShow=TRUE)*ROW(_4DesignFeatures)-ROW(DF_Calc!$B$5),ROWS($A$2:A15))),"")</f>
        <v/>
      </c>
      <c r="D33" s="251" t="str" cm="1">
        <f t="array" ref="D33">IF(ROWS($A$2:A15)&lt;=(COUNTIF(_4DesignShow,TRUE)), INDEX(_4DesignBlurb,_xlfn.AGGREGATE(15,3,(_4DesignShow=TRUE)/(_4DesignShow=TRUE)*ROW(_4DesignFeatures)-ROW(DF_Calc!$B$5),ROWS($A$2:A15))),"")</f>
        <v/>
      </c>
      <c r="E33" s="279" t="str" cm="1">
        <f t="array" ref="E33">IF(ROWS($A$2:A15)&lt;=(COUNTIF(_4DesignShow,TRUE)), INDEX(_4DesignDescription,_xlfn.AGGREGATE(15,3,(_4DesignShow=TRUE)/(_4DesignShow=TRUE)*ROW(_4DesignFeatures)-ROW(DF_Calc!$B$5),ROWS($A$2:A15))),"")</f>
        <v/>
      </c>
      <c r="F33" s="271"/>
    </row>
    <row r="34" spans="2:7" ht="55.25" customHeight="1">
      <c r="B34" s="277"/>
      <c r="C34" s="215" t="str" cm="1">
        <f t="array" ref="C34">IF(ROWS($A$2:A16)&lt;=(COUNTIF(_4DesignShow,TRUE)), INDEX(_4DesignFeatures,_xlfn.AGGREGATE(15,3,(_4DesignShow=TRUE)/(_4DesignShow=TRUE)*ROW(_4DesignFeatures)-ROW(DF_Calc!$B$5),ROWS($A$2:A16))),"")</f>
        <v/>
      </c>
      <c r="D34" s="251" t="str" cm="1">
        <f t="array" ref="D34">IF(ROWS($A$2:A16)&lt;=(COUNTIF(_4DesignShow,TRUE)), INDEX(_4DesignBlurb,_xlfn.AGGREGATE(15,3,(_4DesignShow=TRUE)/(_4DesignShow=TRUE)*ROW(_4DesignFeatures)-ROW(DF_Calc!$B$5),ROWS($A$2:A16))),"")</f>
        <v/>
      </c>
      <c r="E34" s="279" t="str" cm="1">
        <f t="array" ref="E34">IF(ROWS($A$2:A16)&lt;=(COUNTIF(_4DesignShow,TRUE)), INDEX(_4DesignDescription,_xlfn.AGGREGATE(15,3,(_4DesignShow=TRUE)/(_4DesignShow=TRUE)*ROW(_4DesignFeatures)-ROW(DF_Calc!$B$5),ROWS($A$2:A16))),"")</f>
        <v/>
      </c>
      <c r="F34" s="271"/>
    </row>
    <row r="35" spans="2:7" ht="55.25" customHeight="1">
      <c r="B35" s="277"/>
      <c r="C35" s="215" t="str" cm="1">
        <f t="array" ref="C35">IF(ROWS($A$2:A17)&lt;=(COUNTIF(_4DesignShow,TRUE)), INDEX(_4DesignFeatures,_xlfn.AGGREGATE(15,3,(_4DesignShow=TRUE)/(_4DesignShow=TRUE)*ROW(_4DesignFeatures)-ROW(DF_Calc!$B$5),ROWS($A$2:A17))),"")</f>
        <v/>
      </c>
      <c r="D35" s="251" t="str" cm="1">
        <f t="array" ref="D35">IF(ROWS($A$2:A17)&lt;=(COUNTIF(_4DesignShow,TRUE)), INDEX(_4DesignBlurb,_xlfn.AGGREGATE(15,3,(_4DesignShow=TRUE)/(_4DesignShow=TRUE)*ROW(_4DesignFeatures)-ROW(DF_Calc!$B$5),ROWS($A$2:A17))),"")</f>
        <v/>
      </c>
      <c r="E35" s="279" t="str" cm="1">
        <f t="array" ref="E35">IF(ROWS($A$2:A17)&lt;=(COUNTIF(_4DesignShow,TRUE)), INDEX(_4DesignDescription,_xlfn.AGGREGATE(15,3,(_4DesignShow=TRUE)/(_4DesignShow=TRUE)*ROW(_4DesignFeatures)-ROW(DF_Calc!$B$5),ROWS($A$2:A17))),"")</f>
        <v/>
      </c>
      <c r="F35" s="271"/>
    </row>
    <row r="36" spans="2:7" ht="55.25" customHeight="1">
      <c r="B36" s="277"/>
      <c r="C36" s="215" t="str" cm="1">
        <f t="array" ref="C36">IF(ROWS($A$2:A18)&lt;=(COUNTIF(_4DesignShow,TRUE)), INDEX(_4DesignFeatures,_xlfn.AGGREGATE(15,3,(_4DesignShow=TRUE)/(_4DesignShow=TRUE)*ROW(_4DesignFeatures)-ROW(DF_Calc!$B$5),ROWS($A$2:A18))),"")</f>
        <v/>
      </c>
      <c r="D36" s="251" t="str" cm="1">
        <f t="array" ref="D36">IF(ROWS($A$2:A18)&lt;=(COUNTIF(_4DesignShow,TRUE)), INDEX(_4DesignBlurb,_xlfn.AGGREGATE(15,3,(_4DesignShow=TRUE)/(_4DesignShow=TRUE)*ROW(_4DesignFeatures)-ROW(DF_Calc!$B$5),ROWS($A$2:A18))),"")</f>
        <v/>
      </c>
      <c r="E36" s="279" t="str" cm="1">
        <f t="array" ref="E36">IF(ROWS($A$2:A18)&lt;=(COUNTIF(_4DesignShow,TRUE)), INDEX(_4DesignDescription,_xlfn.AGGREGATE(15,3,(_4DesignShow=TRUE)/(_4DesignShow=TRUE)*ROW(_4DesignFeatures)-ROW(DF_Calc!$B$5),ROWS($A$2:A18))),"")</f>
        <v/>
      </c>
      <c r="F36" s="271"/>
    </row>
    <row r="37" spans="2:7" ht="55.25" customHeight="1">
      <c r="B37" s="277"/>
      <c r="C37" s="215" t="str" cm="1">
        <f t="array" ref="C37">IF(ROWS($A$2:A19)&lt;=(COUNTIF(_4DesignShow,TRUE)), INDEX(_4DesignFeatures,_xlfn.AGGREGATE(15,3,(_4DesignShow=TRUE)/(_4DesignShow=TRUE)*ROW(_4DesignFeatures)-ROW(DF_Calc!$B$5),ROWS($A$2:A19))),"")</f>
        <v/>
      </c>
      <c r="D37" s="251" t="str" cm="1">
        <f t="array" ref="D37">IF(ROWS($A$2:A19)&lt;=(COUNTIF(_4DesignShow,TRUE)), INDEX(_4DesignBlurb,_xlfn.AGGREGATE(15,3,(_4DesignShow=TRUE)/(_4DesignShow=TRUE)*ROW(_4DesignFeatures)-ROW(DF_Calc!$B$5),ROWS($A$2:A19))),"")</f>
        <v/>
      </c>
      <c r="E37" s="279" t="str" cm="1">
        <f t="array" ref="E37">IF(ROWS($A$2:A19)&lt;=(COUNTIF(_4DesignShow,TRUE)), INDEX(_4DesignDescription,_xlfn.AGGREGATE(15,3,(_4DesignShow=TRUE)/(_4DesignShow=TRUE)*ROW(_4DesignFeatures)-ROW(DF_Calc!$B$5),ROWS($A$2:A19))),"")</f>
        <v/>
      </c>
      <c r="F37" s="271"/>
    </row>
    <row r="38" spans="2:7" ht="55.25" customHeight="1">
      <c r="B38" s="277"/>
      <c r="C38" s="215" t="str" cm="1">
        <f t="array" ref="C38">IF(ROWS($A$2:A20)&lt;=(COUNTIF(_4DesignShow,TRUE)), INDEX(_4DesignFeatures,_xlfn.AGGREGATE(15,3,(_4DesignShow=TRUE)/(_4DesignShow=TRUE)*ROW(_4DesignFeatures)-ROW(DF_Calc!$B$5),ROWS($A$2:A20))),"")</f>
        <v/>
      </c>
      <c r="D38" s="251" t="str" cm="1">
        <f t="array" ref="D38">IF(ROWS($A$2:A20)&lt;=(COUNTIF(_4DesignShow,TRUE)), INDEX(_4DesignBlurb,_xlfn.AGGREGATE(15,3,(_4DesignShow=TRUE)/(_4DesignShow=TRUE)*ROW(_4DesignFeatures)-ROW(DF_Calc!$B$5),ROWS($A$2:A20))),"")</f>
        <v/>
      </c>
      <c r="E38" s="279" t="str" cm="1">
        <f t="array" ref="E38">IF(ROWS($A$2:A20)&lt;=(COUNTIF(_4DesignShow,TRUE)), INDEX(_4DesignDescription,_xlfn.AGGREGATE(15,3,(_4DesignShow=TRUE)/(_4DesignShow=TRUE)*ROW(_4DesignFeatures)-ROW(DF_Calc!$B$5),ROWS($A$2:A20))),"")</f>
        <v/>
      </c>
      <c r="F38" s="271"/>
    </row>
    <row r="39" spans="2:7" ht="55.25" customHeight="1">
      <c r="B39" s="277"/>
      <c r="C39" s="215" t="str" cm="1">
        <f t="array" ref="C39">IF(ROWS($A$2:A21)&lt;=(COUNTIF(_4DesignShow,TRUE)), INDEX(_4DesignFeatures,_xlfn.AGGREGATE(15,3,(_4DesignShow=TRUE)/(_4DesignShow=TRUE)*ROW(_4DesignFeatures)-ROW(DF_Calc!$B$5),ROWS($A$2:A21))),"")</f>
        <v/>
      </c>
      <c r="D39" s="251" t="str" cm="1">
        <f t="array" ref="D39">IF(ROWS($A$2:A21)&lt;=(COUNTIF(_4DesignShow,TRUE)), INDEX(_4DesignBlurb,_xlfn.AGGREGATE(15,3,(_4DesignShow=TRUE)/(_4DesignShow=TRUE)*ROW(_4DesignFeatures)-ROW(DF_Calc!$B$5),ROWS($A$2:A21))),"")</f>
        <v/>
      </c>
      <c r="E39" s="279" t="str" cm="1">
        <f t="array" ref="E39">IF(ROWS($A$2:A21)&lt;=(COUNTIF(_4DesignShow,TRUE)), INDEX(_4DesignDescription,_xlfn.AGGREGATE(15,3,(_4DesignShow=TRUE)/(_4DesignShow=TRUE)*ROW(_4DesignFeatures)-ROW(DF_Calc!$B$5),ROWS($A$2:A21))),"")</f>
        <v/>
      </c>
      <c r="F39" s="271"/>
    </row>
    <row r="40" spans="2:7" ht="55.25" customHeight="1">
      <c r="B40" s="277"/>
      <c r="C40" s="215" t="str" cm="1">
        <f t="array" ref="C40">IF(ROWS($A$2:A22)&lt;=(COUNTIF(_4DesignShow,TRUE)), INDEX(_4DesignFeatures,_xlfn.AGGREGATE(15,3,(_4DesignShow=TRUE)/(_4DesignShow=TRUE)*ROW(_4DesignFeatures)-ROW(DF_Calc!$B$5),ROWS($A$2:A22))),"")</f>
        <v/>
      </c>
      <c r="D40" s="251" t="str" cm="1">
        <f t="array" ref="D40">IF(ROWS($A$2:A22)&lt;=(COUNTIF(_4DesignShow,TRUE)), INDEX(_4DesignBlurb,_xlfn.AGGREGATE(15,3,(_4DesignShow=TRUE)/(_4DesignShow=TRUE)*ROW(_4DesignFeatures)-ROW(DF_Calc!$B$5),ROWS($A$2:A22))),"")</f>
        <v/>
      </c>
      <c r="E40" s="279" t="str" cm="1">
        <f t="array" ref="E40">IF(ROWS($A$2:A22)&lt;=(COUNTIF(_4DesignShow,TRUE)), INDEX(_4DesignDescription,_xlfn.AGGREGATE(15,3,(_4DesignShow=TRUE)/(_4DesignShow=TRUE)*ROW(_4DesignFeatures)-ROW(DF_Calc!$B$5),ROWS($A$2:A22))),"")</f>
        <v/>
      </c>
      <c r="F40" s="271"/>
    </row>
    <row r="41" spans="2:7" ht="55.25" customHeight="1">
      <c r="B41" s="277"/>
      <c r="C41" s="215" t="str" cm="1">
        <f t="array" ref="C41">IF(ROWS($A$2:A23)&lt;=(COUNTIF(_4DesignShow,TRUE)), INDEX(_4DesignFeatures,_xlfn.AGGREGATE(15,3,(_4DesignShow=TRUE)/(_4DesignShow=TRUE)*ROW(_4DesignFeatures)-ROW(DF_Calc!$B$5),ROWS($A$2:A23))),"")</f>
        <v/>
      </c>
      <c r="D41" s="251" t="str" cm="1">
        <f t="array" ref="D41">IF(ROWS($A$2:A23)&lt;=(COUNTIF(_4DesignShow,TRUE)), INDEX(_4DesignBlurb,_xlfn.AGGREGATE(15,3,(_4DesignShow=TRUE)/(_4DesignShow=TRUE)*ROW(_4DesignFeatures)-ROW(DF_Calc!$B$5),ROWS($A$2:A23))),"")</f>
        <v/>
      </c>
      <c r="E41" s="279" t="str" cm="1">
        <f t="array" ref="E41">IF(ROWS($A$2:A23)&lt;=(COUNTIF(_4DesignShow,TRUE)), INDEX(_4DesignDescription,_xlfn.AGGREGATE(15,3,(_4DesignShow=TRUE)/(_4DesignShow=TRUE)*ROW(_4DesignFeatures)-ROW(DF_Calc!$B$5),ROWS($A$2:A23))),"")</f>
        <v/>
      </c>
      <c r="F41" s="271"/>
    </row>
    <row r="42" spans="2:7" ht="55.25" customHeight="1">
      <c r="B42" s="277"/>
      <c r="C42" s="215" t="str" cm="1">
        <f t="array" ref="C42">IF(ROWS($A$2:A24)&lt;=(COUNTIF(_4DesignShow,TRUE)), INDEX(_4DesignFeatures,_xlfn.AGGREGATE(15,3,(_4DesignShow=TRUE)/(_4DesignShow=TRUE)*ROW(_4DesignFeatures)-ROW(DF_Calc!$B$5),ROWS($A$2:A24))),"")</f>
        <v/>
      </c>
      <c r="D42" s="251" t="str" cm="1">
        <f t="array" ref="D42">IF(ROWS($A$2:A24)&lt;=(COUNTIF(_4DesignShow,TRUE)), INDEX(_4DesignBlurb,_xlfn.AGGREGATE(15,3,(_4DesignShow=TRUE)/(_4DesignShow=TRUE)*ROW(_4DesignFeatures)-ROW(DF_Calc!$B$5),ROWS($A$2:A24))),"")</f>
        <v/>
      </c>
      <c r="E42" s="279" t="str" cm="1">
        <f t="array" ref="E42">IF(ROWS($A$2:A24)&lt;=(COUNTIF(_4DesignShow,TRUE)), INDEX(_4DesignDescription,_xlfn.AGGREGATE(15,3,(_4DesignShow=TRUE)/(_4DesignShow=TRUE)*ROW(_4DesignFeatures)-ROW(DF_Calc!$B$5),ROWS($A$2:A24))),"")</f>
        <v/>
      </c>
      <c r="F42" s="271"/>
    </row>
    <row r="43" spans="2:7" ht="55.25" customHeight="1">
      <c r="B43" s="277"/>
      <c r="C43" s="215" t="str" cm="1">
        <f t="array" ref="C43">IF(ROWS($A$2:A25)&lt;=(COUNTIF(_4DesignShow,TRUE)), INDEX(_4DesignFeatures,_xlfn.AGGREGATE(15,3,(_4DesignShow=TRUE)/(_4DesignShow=TRUE)*ROW(_4DesignFeatures)-ROW(DF_Calc!$B$5),ROWS($A$2:A25))),"")</f>
        <v/>
      </c>
      <c r="D43" s="251" t="str" cm="1">
        <f t="array" ref="D43">IF(ROWS($A$2:A25)&lt;=(COUNTIF(_4DesignShow,TRUE)), INDEX(_4DesignBlurb,_xlfn.AGGREGATE(15,3,(_4DesignShow=TRUE)/(_4DesignShow=TRUE)*ROW(_4DesignFeatures)-ROW(DF_Calc!$B$5),ROWS($A$2:A25))),"")</f>
        <v/>
      </c>
      <c r="E43" s="279" t="str" cm="1">
        <f t="array" ref="E43">IF(ROWS($A$2:A25)&lt;=(COUNTIF(_4DesignShow,TRUE)), INDEX(_4DesignDescription,_xlfn.AGGREGATE(15,3,(_4DesignShow=TRUE)/(_4DesignShow=TRUE)*ROW(_4DesignFeatures)-ROW(DF_Calc!$B$5),ROWS($A$2:A25))),"")</f>
        <v/>
      </c>
      <c r="F43" s="271"/>
    </row>
    <row r="44" spans="2:7" ht="55.25" customHeight="1">
      <c r="B44" s="277"/>
      <c r="C44" s="215" t="str" cm="1">
        <f t="array" ref="C44">IF(ROWS($A$2:A26)&lt;=(COUNTIF(_4DesignShow,TRUE)), INDEX(_4DesignFeatures,_xlfn.AGGREGATE(15,3,(_4DesignShow=TRUE)/(_4DesignShow=TRUE)*ROW(_4DesignFeatures)-ROW(DF_Calc!$B$5),ROWS($A$2:A26))),"")</f>
        <v/>
      </c>
      <c r="D44" s="251" t="str" cm="1">
        <f t="array" ref="D44">IF(ROWS($A$2:A26)&lt;=(COUNTIF(_4DesignShow,TRUE)), INDEX(_4DesignBlurb,_xlfn.AGGREGATE(15,3,(_4DesignShow=TRUE)/(_4DesignShow=TRUE)*ROW(_4DesignFeatures)-ROW(DF_Calc!$B$5),ROWS($A$2:A26))),"")</f>
        <v/>
      </c>
      <c r="E44" s="279" t="str" cm="1">
        <f t="array" ref="E44">IF(ROWS($A$2:A26)&lt;=(COUNTIF(_4DesignShow,TRUE)), INDEX(_4DesignDescription,_xlfn.AGGREGATE(15,3,(_4DesignShow=TRUE)/(_4DesignShow=TRUE)*ROW(_4DesignFeatures)-ROW(DF_Calc!$B$5),ROWS($A$2:A26))),"")</f>
        <v/>
      </c>
      <c r="F44" s="271"/>
    </row>
    <row r="45" spans="2:7" ht="15" thickBot="1">
      <c r="B45" s="278"/>
      <c r="C45" s="214"/>
      <c r="D45" s="214"/>
      <c r="E45" s="214"/>
      <c r="F45" s="272"/>
      <c r="G45" s="273"/>
    </row>
    <row r="46" spans="2:7" s="259" customFormat="1"/>
  </sheetData>
  <mergeCells count="3">
    <mergeCell ref="C15:E15"/>
    <mergeCell ref="C18:D18"/>
    <mergeCell ref="C4:E14"/>
  </mergeCells>
  <conditionalFormatting sqref="C20:C44">
    <cfRule type="expression" dxfId="13" priority="11">
      <formula>$D20="No"</formula>
    </cfRule>
    <cfRule type="expression" dxfId="12" priority="12">
      <formula>AND($C20=0,ISBLANK($C20)=FALSE)</formula>
    </cfRule>
  </conditionalFormatting>
  <conditionalFormatting sqref="D20:D44">
    <cfRule type="expression" dxfId="11" priority="8">
      <formula>D20="Low Impact"</formula>
    </cfRule>
    <cfRule type="expression" dxfId="10" priority="9">
      <formula>D20="High Impact"</formula>
    </cfRule>
    <cfRule type="expression" dxfId="9" priority="10">
      <formula>D20="Moderate Impact"</formula>
    </cfRule>
  </conditionalFormatting>
  <conditionalFormatting sqref="D20:E44">
    <cfRule type="expression" dxfId="8" priority="7">
      <formula>$D20="No"</formula>
    </cfRule>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Introduction</vt:lpstr>
      <vt:lpstr>1. Scoping</vt:lpstr>
      <vt:lpstr>2. Hazardous events and trends</vt:lpstr>
      <vt:lpstr>3. Hazards</vt:lpstr>
      <vt:lpstr>4. Design features</vt:lpstr>
      <vt:lpstr>5. Overall resilience</vt:lpstr>
      <vt:lpstr>Overall report</vt:lpstr>
      <vt:lpstr>Impact report</vt:lpstr>
      <vt:lpstr>Strengths report</vt:lpstr>
      <vt:lpstr>Improvements report</vt:lpstr>
      <vt:lpstr>Model_Lists</vt:lpstr>
      <vt:lpstr>OverView_Calc</vt:lpstr>
      <vt:lpstr>DF_Calc</vt:lpstr>
      <vt:lpstr>Hazard_Calc</vt:lpstr>
      <vt:lpstr>_3Hazard</vt:lpstr>
      <vt:lpstr>_3HazardJustification</vt:lpstr>
      <vt:lpstr>_3HazardRating</vt:lpstr>
      <vt:lpstr>_3HazardShow</vt:lpstr>
      <vt:lpstr>_4DesignBlurb</vt:lpstr>
      <vt:lpstr>_4DesignClimate</vt:lpstr>
      <vt:lpstr>_4DesignDescription</vt:lpstr>
      <vt:lpstr>_4DesignFeatures</vt:lpstr>
      <vt:lpstr>_4DesignImprovement</vt:lpstr>
      <vt:lpstr>_4DesignShow</vt:lpstr>
      <vt:lpstr>_4DesignShowImprovement</vt:lpstr>
      <vt:lpstr>CID</vt:lpstr>
      <vt:lpstr>CID_ChangeCheck</vt:lpstr>
      <vt:lpstr>CIDrelevent</vt:lpstr>
      <vt:lpstr>CIDreleventDefaultMatrix</vt:lpstr>
      <vt:lpstr>DesignFeature</vt:lpstr>
      <vt:lpstr>FilterHazard</vt:lpstr>
      <vt:lpstr>Hazard</vt:lpstr>
      <vt:lpstr>HazardsMatrix</vt:lpstr>
      <vt:lpstr>'Overall report'!Print_Area</vt:lpstr>
      <vt:lpstr>RatingOptions2</vt:lpstr>
      <vt:lpstr>RatingOptions3</vt:lpstr>
      <vt:lpstr>RatingOptionSelect</vt:lpstr>
      <vt:lpstr>RatingOptionsHazard</vt:lpstr>
      <vt:lpstr>ratingOverall</vt:lpstr>
      <vt:lpstr>releventOptions</vt:lpstr>
      <vt:lpstr>ReportOptions</vt:lpstr>
      <vt:lpstr>resilienceRating</vt:lpstr>
      <vt:lpstr>scoreWeight</vt:lpstr>
      <vt:lpstr>TotalScore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 Chau</dc:creator>
  <cp:lastModifiedBy>Tanya Xaybounheuang</cp:lastModifiedBy>
  <cp:lastPrinted>2022-08-17T00:13:02Z</cp:lastPrinted>
  <dcterms:created xsi:type="dcterms:W3CDTF">2022-04-12T22:33:44Z</dcterms:created>
  <dcterms:modified xsi:type="dcterms:W3CDTF">2023-10-11T02:57:19Z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1a6c3db-1667-4f49-995a-8b9973972958_Enabled">
    <vt:lpwstr>true</vt:lpwstr>
  </property>
  <property fmtid="{D5CDD505-2E9C-101B-9397-08002B2CF9AE}" pid="3" name="MSIP_Label_51a6c3db-1667-4f49-995a-8b9973972958_SetDate">
    <vt:lpwstr>2022-07-10T21:48:22Z</vt:lpwstr>
  </property>
  <property fmtid="{D5CDD505-2E9C-101B-9397-08002B2CF9AE}" pid="4" name="MSIP_Label_51a6c3db-1667-4f49-995a-8b9973972958_Method">
    <vt:lpwstr>Standard</vt:lpwstr>
  </property>
  <property fmtid="{D5CDD505-2E9C-101B-9397-08002B2CF9AE}" pid="5" name="MSIP_Label_51a6c3db-1667-4f49-995a-8b9973972958_Name">
    <vt:lpwstr>UTS-Internal</vt:lpwstr>
  </property>
  <property fmtid="{D5CDD505-2E9C-101B-9397-08002B2CF9AE}" pid="6" name="MSIP_Label_51a6c3db-1667-4f49-995a-8b9973972958_SiteId">
    <vt:lpwstr>e8911c26-cf9f-4a9c-878e-527807be8791</vt:lpwstr>
  </property>
  <property fmtid="{D5CDD505-2E9C-101B-9397-08002B2CF9AE}" pid="7" name="MSIP_Label_51a6c3db-1667-4f49-995a-8b9973972958_ActionId">
    <vt:lpwstr>b15c21cf-0cd9-4e90-a1c1-92cdc4f52a75</vt:lpwstr>
  </property>
  <property fmtid="{D5CDD505-2E9C-101B-9397-08002B2CF9AE}" pid="8" name="MSIP_Label_51a6c3db-1667-4f49-995a-8b9973972958_ContentBits">
    <vt:lpwstr>0</vt:lpwstr>
  </property>
</Properties>
</file>