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mc:AlternateContent xmlns:mc="http://schemas.openxmlformats.org/markup-compatibility/2006">
    <mc:Choice Requires="x15">
      <x15ac:absPath xmlns:x15ac="http://schemas.microsoft.com/office/spreadsheetml/2010/11/ac" url="C:\Users\124820\Dropbox (UTS ISF)\1. 2021 Projects\21068_BMGF Tech Assessment\5. Final deliverables\"/>
    </mc:Choice>
  </mc:AlternateContent>
  <xr:revisionPtr revIDLastSave="0" documentId="13_ncr:1_{E94CF351-C12D-433B-A331-2B711B54DB38}" xr6:coauthVersionLast="36" xr6:coauthVersionMax="36" xr10:uidLastSave="{00000000-0000-0000-0000-000000000000}"/>
  <bookViews>
    <workbookView xWindow="765" yWindow="-20475" windowWidth="29895" windowHeight="19515" tabRatio="931" xr2:uid="{00000000-000D-0000-FFFF-FFFF00000000}"/>
  </bookViews>
  <sheets>
    <sheet name="Introduction" sheetId="1" r:id="rId1"/>
    <sheet name="1. Scoping" sheetId="2" r:id="rId2"/>
    <sheet name="2. Hazardous events and trends" sheetId="3" r:id="rId3"/>
    <sheet name="3. Hazards" sheetId="4" r:id="rId4"/>
    <sheet name="4. Design features" sheetId="5" r:id="rId5"/>
    <sheet name="5. Overall resilience" sheetId="17" r:id="rId6"/>
    <sheet name="Overall report" sheetId="8" r:id="rId7"/>
    <sheet name="Impact report" sheetId="19" r:id="rId8"/>
    <sheet name="Strengths report" sheetId="21" r:id="rId9"/>
    <sheet name="Improvements report" sheetId="22" r:id="rId10"/>
    <sheet name="Model_Lists" sheetId="13" state="hidden" r:id="rId11"/>
    <sheet name="OverView_Calc" sheetId="14" state="hidden" r:id="rId12"/>
    <sheet name="DF_Calc" sheetId="11" state="hidden" r:id="rId13"/>
    <sheet name="Hazard_Calc" sheetId="12" state="hidden" r:id="rId14"/>
  </sheets>
  <definedNames>
    <definedName name="_3Hazard">'3. Hazards'!$D$21:$D$49</definedName>
    <definedName name="_3HazardJustification">'3. Hazards'!$H$21:$H$49</definedName>
    <definedName name="_3HazardRating">'3. Hazards'!$G$21:$G$49</definedName>
    <definedName name="_3HazardShow">'3. Hazards'!$J$21:$J$49</definedName>
    <definedName name="_4DesignBlurb">DF_Calc!$P$6:$P$36</definedName>
    <definedName name="_4DesignClimate">DF_Calc!$N$6:$N$36</definedName>
    <definedName name="_4DesignDescription">DF_Calc!$L$6:$L$36</definedName>
    <definedName name="_4DesignFeatures">DF_Calc!$B$6:$B$36</definedName>
    <definedName name="_4DesignImprovement">DF_Calc!$O$6:$O$36</definedName>
    <definedName name="_4DesignShow">DF_Calc!$K$6:$K$36</definedName>
    <definedName name="_4DesignShowImprovement">DF_Calc!$M$6:$M$36</definedName>
    <definedName name="_xlnm._FilterDatabase" localSheetId="13" hidden="1">Hazard_Calc!$A$1:$J$30</definedName>
    <definedName name="CID">Model_Lists!$I$3:$I$10</definedName>
    <definedName name="CID_ChangeCheck">'2. Hazardous events and trends'!$E$7:$E$14</definedName>
    <definedName name="CIDrelevent">DF_Calc!$C$4:$J$4</definedName>
    <definedName name="CIDreleventDefaultMatrix">DF_Calc!$C$10:$J$29</definedName>
    <definedName name="DesignFeature">DF_Calc!$B$10:$B$29</definedName>
    <definedName name="FilterHazard">'3. Hazards'!$E$19</definedName>
    <definedName name="Hazard">Hazard_Calc!$B$2:$B$17</definedName>
    <definedName name="HazardsMatrix">Hazard_Calc!$C$2:$J$17</definedName>
    <definedName name="_xlnm.Print_Area" localSheetId="6">'Overall report'!$A:$K</definedName>
    <definedName name="RatingOptions2">Model_Lists!$B$3:$B$4</definedName>
    <definedName name="RatingOptions3">Model_Lists!$C$3:$C$5</definedName>
    <definedName name="RatingOptionSelect">Model_Lists!$A$3:$A$5</definedName>
    <definedName name="RatingOptionsHazard">Model_Lists!$D$3:$D$5</definedName>
    <definedName name="ratingOverall">Model_Lists!$E$4:$E$6</definedName>
    <definedName name="releventOptions">Model_Lists!$A$4:$A$5</definedName>
    <definedName name="ReportOptions">Model_Lists!$H$3:$H$4</definedName>
    <definedName name="ReportSelect">#REF!</definedName>
    <definedName name="resilienceRating">Model_Lists!$G$3:$G$5</definedName>
    <definedName name="scoreWeight">Model_Lists!$F$4:$F$6</definedName>
    <definedName name="StaffMember">OFFSET('1. Scoping'!$G$7,1,0,COUNTA('1. Scoping'!$G:$G)-1,1)</definedName>
    <definedName name="StaffRole">OFFSET('1. Scoping'!$H$7,1,0,COUNTA('1. Scoping'!$H:$H)-1,1)</definedName>
    <definedName name="TotalScore">Model_Lists!$K$3:$K$7</definedName>
    <definedName name="Z_2AB498D9_D32A_4EB2_B4F2_37A196616A87_.wvu.Cols" localSheetId="2" hidden="1">'2. Hazardous events and trends'!#REF!</definedName>
  </definedNames>
  <calcPr calcId="191029"/>
  <customWorkbookViews>
    <customWorkbookView name="Ian Cunningham - Personal View" guid="{2AB498D9-D32A-4EB2-B4F2-37A196616A87}" mergeInterval="0" personalView="1" maximized="1" xWindow="-9" yWindow="-9" windowWidth="1938" windowHeight="1048" tabRatio="839"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6" i="4" l="1"/>
  <c r="K27" i="12"/>
  <c r="L27" i="12"/>
  <c r="M27" i="12"/>
  <c r="N27" i="12" s="1"/>
  <c r="O27" i="12"/>
  <c r="P27" i="12"/>
  <c r="Q27" i="12"/>
  <c r="R27" i="12"/>
  <c r="K28" i="12"/>
  <c r="L28" i="12"/>
  <c r="M28" i="12"/>
  <c r="N28" i="12" s="1"/>
  <c r="O28" i="12"/>
  <c r="P28" i="12"/>
  <c r="Q28" i="12"/>
  <c r="R28" i="12"/>
  <c r="K29" i="12"/>
  <c r="L29" i="12"/>
  <c r="M29" i="12"/>
  <c r="N29" i="12" s="1"/>
  <c r="O29" i="12"/>
  <c r="P29" i="12"/>
  <c r="Q29" i="12"/>
  <c r="R29" i="12"/>
  <c r="K30" i="12"/>
  <c r="L30" i="12"/>
  <c r="M30" i="12"/>
  <c r="N30" i="12" s="1"/>
  <c r="O30" i="12"/>
  <c r="P30" i="12"/>
  <c r="Q30" i="12"/>
  <c r="R30" i="12"/>
  <c r="B25" i="8" l="1"/>
  <c r="R24" i="12"/>
  <c r="R25" i="12"/>
  <c r="R26" i="12"/>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36" i="11"/>
  <c r="M6" i="11"/>
  <c r="B3" i="14" l="1"/>
  <c r="B10" i="17" s="1"/>
  <c r="B4" i="14"/>
  <c r="B11" i="17" s="1"/>
  <c r="B5" i="14"/>
  <c r="B12" i="17" s="1"/>
  <c r="B6" i="14"/>
  <c r="B7" i="14"/>
  <c r="B14" i="17" s="1"/>
  <c r="B8" i="14"/>
  <c r="B22" i="8" s="1"/>
  <c r="B9" i="14"/>
  <c r="B24" i="8" s="1"/>
  <c r="B2" i="14"/>
  <c r="R33" i="11"/>
  <c r="S33" i="11"/>
  <c r="T33" i="11"/>
  <c r="U33" i="11"/>
  <c r="V33" i="11"/>
  <c r="W33" i="11"/>
  <c r="X33" i="11"/>
  <c r="Y33" i="11"/>
  <c r="R34" i="11"/>
  <c r="S34" i="11"/>
  <c r="T34" i="11"/>
  <c r="U34" i="11"/>
  <c r="V34" i="11"/>
  <c r="W34" i="11"/>
  <c r="X34" i="11"/>
  <c r="Y34" i="11"/>
  <c r="R35" i="11"/>
  <c r="S35" i="11"/>
  <c r="T35" i="11"/>
  <c r="U35" i="11"/>
  <c r="V35" i="11"/>
  <c r="W35" i="11"/>
  <c r="X35" i="11"/>
  <c r="Y35" i="11"/>
  <c r="R36" i="11"/>
  <c r="S36" i="11"/>
  <c r="T36" i="11"/>
  <c r="U36" i="11"/>
  <c r="V36" i="11"/>
  <c r="W36" i="11"/>
  <c r="X36" i="11"/>
  <c r="Y3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O7" i="11"/>
  <c r="O8" i="11"/>
  <c r="O9" i="11"/>
  <c r="O10" i="11"/>
  <c r="O11" i="11"/>
  <c r="O12" i="11"/>
  <c r="O13" i="11"/>
  <c r="O14" i="11"/>
  <c r="O15" i="11"/>
  <c r="O16" i="11"/>
  <c r="O17" i="11"/>
  <c r="O18" i="11"/>
  <c r="O19" i="11"/>
  <c r="O20" i="11"/>
  <c r="O21" i="11"/>
  <c r="O22" i="11"/>
  <c r="O23" i="11"/>
  <c r="O24" i="11"/>
  <c r="O25" i="11"/>
  <c r="O26" i="11"/>
  <c r="O27" i="11"/>
  <c r="O28" i="11"/>
  <c r="O29" i="11"/>
  <c r="O30" i="11"/>
  <c r="O31" i="11"/>
  <c r="O32" i="11"/>
  <c r="O33" i="11"/>
  <c r="O34" i="11"/>
  <c r="O35" i="11"/>
  <c r="O36" i="11"/>
  <c r="O6" i="11"/>
  <c r="N6" i="11"/>
  <c r="L31" i="11"/>
  <c r="L32" i="11"/>
  <c r="L33" i="11"/>
  <c r="L34" i="11"/>
  <c r="L35" i="11"/>
  <c r="L36" i="11"/>
  <c r="K33" i="11"/>
  <c r="K34" i="11"/>
  <c r="K35" i="11"/>
  <c r="K36" i="11"/>
  <c r="L11" i="11"/>
  <c r="L7" i="11"/>
  <c r="L8" i="11"/>
  <c r="L9" i="11"/>
  <c r="L10" i="11"/>
  <c r="L12" i="11"/>
  <c r="L13" i="11"/>
  <c r="L14" i="11"/>
  <c r="L15" i="11"/>
  <c r="L16" i="11"/>
  <c r="L17" i="11"/>
  <c r="L18" i="11"/>
  <c r="L19" i="11"/>
  <c r="L20" i="11"/>
  <c r="L21" i="11"/>
  <c r="L22" i="11"/>
  <c r="L23" i="11"/>
  <c r="L24" i="11"/>
  <c r="L25" i="11"/>
  <c r="L26" i="11"/>
  <c r="L27" i="11"/>
  <c r="L28" i="11"/>
  <c r="L29" i="11"/>
  <c r="L30" i="11"/>
  <c r="L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6" i="11"/>
  <c r="J21" i="4"/>
  <c r="J22" i="4"/>
  <c r="J23" i="4"/>
  <c r="J24" i="4"/>
  <c r="J25" i="4"/>
  <c r="J26" i="4"/>
  <c r="J27" i="4"/>
  <c r="J28" i="4"/>
  <c r="J29" i="4"/>
  <c r="J30" i="4"/>
  <c r="J31" i="4"/>
  <c r="J32" i="4"/>
  <c r="J33" i="4"/>
  <c r="J34" i="4"/>
  <c r="J35" i="4"/>
  <c r="J36" i="4"/>
  <c r="J37" i="4"/>
  <c r="J38" i="4"/>
  <c r="J39" i="4"/>
  <c r="J40" i="4"/>
  <c r="J41" i="4"/>
  <c r="J42" i="4"/>
  <c r="J43" i="4"/>
  <c r="J44" i="4"/>
  <c r="J45" i="4"/>
  <c r="J47" i="4"/>
  <c r="J48" i="4"/>
  <c r="J49" i="4"/>
  <c r="Q33" i="11" l="1"/>
  <c r="E48" i="5" s="1"/>
  <c r="Q35" i="11"/>
  <c r="E50" i="5" s="1"/>
  <c r="B13" i="17"/>
  <c r="C46" i="4" a="1"/>
  <c r="C46" i="4" s="1"/>
  <c r="C41" i="4" a="1"/>
  <c r="C41" i="4" s="1"/>
  <c r="C33" i="4" a="1"/>
  <c r="C33" i="4" s="1"/>
  <c r="C45" i="4" a="1"/>
  <c r="C45" i="4" s="1"/>
  <c r="C49" i="4" a="1"/>
  <c r="C49" i="4" s="1"/>
  <c r="C39" i="4" a="1"/>
  <c r="C39" i="4" s="1"/>
  <c r="C31" i="4" a="1"/>
  <c r="C31" i="4" s="1"/>
  <c r="C23" i="4" a="1"/>
  <c r="C23" i="4" s="1"/>
  <c r="C29" i="4" a="1"/>
  <c r="C29" i="4" s="1"/>
  <c r="C44" i="4" a="1"/>
  <c r="C44" i="4" s="1"/>
  <c r="C25" i="4" a="1"/>
  <c r="C25" i="4" s="1"/>
  <c r="C48" i="4" a="1"/>
  <c r="C48" i="4" s="1"/>
  <c r="C38" i="4" a="1"/>
  <c r="C38" i="4" s="1"/>
  <c r="C30" i="4" a="1"/>
  <c r="C30" i="4" s="1"/>
  <c r="C22" i="4" a="1"/>
  <c r="C22" i="4" s="1"/>
  <c r="C21" i="4" a="1"/>
  <c r="C21" i="4" s="1"/>
  <c r="C28" i="4" a="1"/>
  <c r="C28" i="4" s="1"/>
  <c r="C32" i="4" a="1"/>
  <c r="C32" i="4" s="1"/>
  <c r="C47" i="4" a="1"/>
  <c r="C47" i="4" s="1"/>
  <c r="C37" i="4" a="1"/>
  <c r="C37" i="4" s="1"/>
  <c r="C36" i="4" a="1"/>
  <c r="C36" i="4" s="1"/>
  <c r="C40" i="4" a="1"/>
  <c r="C40" i="4" s="1"/>
  <c r="C43" i="4" a="1"/>
  <c r="C43" i="4" s="1"/>
  <c r="C35" i="4" a="1"/>
  <c r="C35" i="4" s="1"/>
  <c r="C27" i="4" a="1"/>
  <c r="C27" i="4" s="1"/>
  <c r="C42" i="4" a="1"/>
  <c r="C42" i="4" s="1"/>
  <c r="C34" i="4" a="1"/>
  <c r="C34" i="4" s="1"/>
  <c r="C26" i="4" a="1"/>
  <c r="C26" i="4" s="1"/>
  <c r="C24" i="4" a="1"/>
  <c r="C24" i="4" s="1"/>
  <c r="B9" i="17"/>
  <c r="B20" i="8"/>
  <c r="B15" i="17"/>
  <c r="B16" i="8"/>
  <c r="B14" i="8"/>
  <c r="B16" i="17"/>
  <c r="B38" i="5" a="1"/>
  <c r="B38" i="5" s="1"/>
  <c r="B32" i="5" a="1"/>
  <c r="B32" i="5" s="1"/>
  <c r="B43" i="5" a="1"/>
  <c r="B43" i="5" s="1"/>
  <c r="B37" i="5" a="1"/>
  <c r="B37" i="5" s="1"/>
  <c r="B26" i="5" a="1"/>
  <c r="B26" i="5" s="1"/>
  <c r="Q34" i="11"/>
  <c r="E49" i="5" s="1"/>
  <c r="B31" i="5" a="1"/>
  <c r="B31" i="5" s="1"/>
  <c r="B25" i="5" a="1"/>
  <c r="B25" i="5" s="1"/>
  <c r="B12" i="8"/>
  <c r="B42" i="5" a="1"/>
  <c r="B42" i="5" s="1"/>
  <c r="B35" i="5" a="1"/>
  <c r="B35" i="5" s="1"/>
  <c r="B29" i="5" a="1"/>
  <c r="B29" i="5" s="1"/>
  <c r="Q36" i="11"/>
  <c r="B20" i="5" a="1"/>
  <c r="B20" i="5" s="1"/>
  <c r="B41" i="5" a="1"/>
  <c r="B41" i="5" s="1"/>
  <c r="B23" i="5" a="1"/>
  <c r="B23" i="5" s="1"/>
  <c r="B34" i="5" a="1"/>
  <c r="B34" i="5" s="1"/>
  <c r="B28" i="5" a="1"/>
  <c r="B28" i="5" s="1"/>
  <c r="B46" i="5" a="1"/>
  <c r="B46" i="5" s="1"/>
  <c r="B39" i="5" a="1"/>
  <c r="B39" i="5" s="1"/>
  <c r="B33" i="5" a="1"/>
  <c r="B33" i="5" s="1"/>
  <c r="B22" i="5" a="1"/>
  <c r="B22" i="5" s="1"/>
  <c r="B45" i="5" a="1"/>
  <c r="B45" i="5" s="1"/>
  <c r="B27" i="5" a="1"/>
  <c r="B27" i="5" s="1"/>
  <c r="B21" i="5" a="1"/>
  <c r="B21" i="5" s="1"/>
  <c r="B18" i="8"/>
  <c r="B10" i="8"/>
  <c r="F30" i="19" a="1"/>
  <c r="F30" i="19" s="1"/>
  <c r="E30" i="19" s="1"/>
  <c r="C59" i="19" a="1"/>
  <c r="C59" i="19" s="1"/>
  <c r="C46" i="19" a="1"/>
  <c r="C46" i="19" s="1"/>
  <c r="C40" i="19" a="1"/>
  <c r="C40" i="19" s="1"/>
  <c r="C33" i="19" a="1"/>
  <c r="C33" i="19" s="1"/>
  <c r="C27" i="19" a="1"/>
  <c r="C27" i="19" s="1"/>
  <c r="D20" i="19" a="1"/>
  <c r="D20" i="19" s="1"/>
  <c r="D53" i="19" a="1"/>
  <c r="D53" i="19" s="1"/>
  <c r="D47" i="19" a="1"/>
  <c r="D47" i="19" s="1"/>
  <c r="D34" i="19" a="1"/>
  <c r="D34" i="19" s="1"/>
  <c r="D28" i="19" a="1"/>
  <c r="D28" i="19" s="1"/>
  <c r="D21" i="19" a="1"/>
  <c r="D21" i="19" s="1"/>
  <c r="F54" i="19" a="1"/>
  <c r="F54" i="19" s="1"/>
  <c r="E54" i="19" s="1"/>
  <c r="F48" i="19" a="1"/>
  <c r="F48" i="19" s="1"/>
  <c r="E48" i="19" s="1"/>
  <c r="F41" i="19" a="1"/>
  <c r="F41" i="19" s="1"/>
  <c r="E41" i="19" s="1"/>
  <c r="F35" i="19" a="1"/>
  <c r="F35" i="19" s="1"/>
  <c r="E35" i="19" s="1"/>
  <c r="F29" i="19" a="1"/>
  <c r="F29" i="19" s="1"/>
  <c r="E29" i="19" s="1"/>
  <c r="F24" i="19" a="1"/>
  <c r="F24" i="19" s="1"/>
  <c r="E24" i="19" s="1"/>
  <c r="C57" i="19" a="1"/>
  <c r="C57" i="19" s="1"/>
  <c r="C51" i="19" a="1"/>
  <c r="C51" i="19" s="1"/>
  <c r="C38" i="19" a="1"/>
  <c r="C38" i="19" s="1"/>
  <c r="C32" i="19" a="1"/>
  <c r="C32" i="19" s="1"/>
  <c r="C25" i="19" a="1"/>
  <c r="C25" i="19" s="1"/>
  <c r="D58" i="19" a="1"/>
  <c r="D58" i="19" s="1"/>
  <c r="D52" i="19" a="1"/>
  <c r="D52" i="19" s="1"/>
  <c r="D45" i="19" a="1"/>
  <c r="D45" i="19" s="1"/>
  <c r="D39" i="19" a="1"/>
  <c r="D39" i="19" s="1"/>
  <c r="D26" i="19" a="1"/>
  <c r="D26" i="19" s="1"/>
  <c r="F59" i="19" a="1"/>
  <c r="F59" i="19" s="1"/>
  <c r="E59" i="19" s="1"/>
  <c r="F46" i="19" a="1"/>
  <c r="F46" i="19" s="1"/>
  <c r="E46" i="19" s="1"/>
  <c r="F40" i="19" a="1"/>
  <c r="F40" i="19" s="1"/>
  <c r="E40" i="19" s="1"/>
  <c r="F33" i="19" a="1"/>
  <c r="F33" i="19" s="1"/>
  <c r="E33" i="19" s="1"/>
  <c r="F28" i="19" a="1"/>
  <c r="F28" i="19" s="1"/>
  <c r="E28" i="19" s="1"/>
  <c r="C58" i="19" a="1"/>
  <c r="C58" i="19" s="1"/>
  <c r="C52" i="19" a="1"/>
  <c r="C52" i="19" s="1"/>
  <c r="C45" i="19" a="1"/>
  <c r="C45" i="19" s="1"/>
  <c r="C39" i="19" a="1"/>
  <c r="C39" i="19" s="1"/>
  <c r="C26" i="19" a="1"/>
  <c r="C26" i="19" s="1"/>
  <c r="D59" i="19" a="1"/>
  <c r="D59" i="19" s="1"/>
  <c r="D46" i="19" a="1"/>
  <c r="D46" i="19" s="1"/>
  <c r="D40" i="19" a="1"/>
  <c r="D40" i="19" s="1"/>
  <c r="D33" i="19" a="1"/>
  <c r="D33" i="19" s="1"/>
  <c r="D27" i="19" a="1"/>
  <c r="D27" i="19" s="1"/>
  <c r="F20" i="19" a="1"/>
  <c r="F20" i="19" s="1"/>
  <c r="E20" i="19" s="1"/>
  <c r="F53" i="19" a="1"/>
  <c r="F53" i="19" s="1"/>
  <c r="E53" i="19" s="1"/>
  <c r="F47" i="19" a="1"/>
  <c r="F47" i="19" s="1"/>
  <c r="E47" i="19" s="1"/>
  <c r="F34" i="19" a="1"/>
  <c r="F34" i="19" s="1"/>
  <c r="E34" i="19" s="1"/>
  <c r="F23" i="19" a="1"/>
  <c r="F23" i="19" s="1"/>
  <c r="E23" i="19" s="1"/>
  <c r="C50" i="19" a="1"/>
  <c r="C50" i="19" s="1"/>
  <c r="C44" i="19" a="1"/>
  <c r="C44" i="19" s="1"/>
  <c r="C37" i="19" a="1"/>
  <c r="C37" i="19" s="1"/>
  <c r="C31" i="19" a="1"/>
  <c r="C31" i="19" s="1"/>
  <c r="D57" i="19" a="1"/>
  <c r="D57" i="19" s="1"/>
  <c r="D51" i="19" a="1"/>
  <c r="D51" i="19" s="1"/>
  <c r="D38" i="19" a="1"/>
  <c r="D38" i="19" s="1"/>
  <c r="D32" i="19" a="1"/>
  <c r="D32" i="19" s="1"/>
  <c r="D25" i="19" a="1"/>
  <c r="D25" i="19" s="1"/>
  <c r="F58" i="19" a="1"/>
  <c r="F58" i="19" s="1"/>
  <c r="E58" i="19" s="1"/>
  <c r="F52" i="19" a="1"/>
  <c r="F52" i="19" s="1"/>
  <c r="E52" i="19" s="1"/>
  <c r="F45" i="19" a="1"/>
  <c r="F45" i="19" s="1"/>
  <c r="E45" i="19" s="1"/>
  <c r="F39" i="19" a="1"/>
  <c r="F39" i="19" s="1"/>
  <c r="E39" i="19" s="1"/>
  <c r="F27" i="19" a="1"/>
  <c r="F27" i="19" s="1"/>
  <c r="E27" i="19" s="1"/>
  <c r="F22" i="19" a="1"/>
  <c r="F22" i="19" s="1"/>
  <c r="E22" i="19" s="1"/>
  <c r="C56" i="19" a="1"/>
  <c r="C56" i="19" s="1"/>
  <c r="C49" i="19" a="1"/>
  <c r="C49" i="19" s="1"/>
  <c r="C43" i="19" a="1"/>
  <c r="C43" i="19" s="1"/>
  <c r="C30" i="19" a="1"/>
  <c r="C30" i="19" s="1"/>
  <c r="C24" i="19" a="1"/>
  <c r="C24" i="19" s="1"/>
  <c r="D50" i="19" a="1"/>
  <c r="D50" i="19" s="1"/>
  <c r="D44" i="19" a="1"/>
  <c r="D44" i="19" s="1"/>
  <c r="D37" i="19" a="1"/>
  <c r="D37" i="19" s="1"/>
  <c r="D31" i="19" a="1"/>
  <c r="D31" i="19" s="1"/>
  <c r="F57" i="19" a="1"/>
  <c r="F57" i="19" s="1"/>
  <c r="E57" i="19" s="1"/>
  <c r="F51" i="19" a="1"/>
  <c r="F51" i="19" s="1"/>
  <c r="E51" i="19" s="1"/>
  <c r="F38" i="19" a="1"/>
  <c r="F38" i="19" s="1"/>
  <c r="E38" i="19" s="1"/>
  <c r="F32" i="19" a="1"/>
  <c r="F32" i="19" s="1"/>
  <c r="E32" i="19" s="1"/>
  <c r="F21" i="19" a="1"/>
  <c r="F21" i="19" s="1"/>
  <c r="E21" i="19" s="1"/>
  <c r="C55" i="19" a="1"/>
  <c r="C55" i="19" s="1"/>
  <c r="C42" i="19" a="1"/>
  <c r="C42" i="19" s="1"/>
  <c r="C36" i="19" a="1"/>
  <c r="C36" i="19" s="1"/>
  <c r="C29" i="19" a="1"/>
  <c r="C29" i="19" s="1"/>
  <c r="C23" i="19" a="1"/>
  <c r="C23" i="19" s="1"/>
  <c r="D56" i="19" a="1"/>
  <c r="D56" i="19" s="1"/>
  <c r="D49" i="19" a="1"/>
  <c r="D49" i="19" s="1"/>
  <c r="D43" i="19" a="1"/>
  <c r="D43" i="19" s="1"/>
  <c r="D30" i="19" a="1"/>
  <c r="D30" i="19" s="1"/>
  <c r="D24" i="19" a="1"/>
  <c r="D24" i="19" s="1"/>
  <c r="F50" i="19" a="1"/>
  <c r="F50" i="19" s="1"/>
  <c r="E50" i="19" s="1"/>
  <c r="F44" i="19" a="1"/>
  <c r="F44" i="19" s="1"/>
  <c r="E44" i="19" s="1"/>
  <c r="F37" i="19" a="1"/>
  <c r="F37" i="19" s="1"/>
  <c r="E37" i="19" s="1"/>
  <c r="F31" i="19" a="1"/>
  <c r="F31" i="19" s="1"/>
  <c r="E31" i="19" s="1"/>
  <c r="F26" i="19" a="1"/>
  <c r="F26" i="19" s="1"/>
  <c r="E26" i="19" s="1"/>
  <c r="C54" i="19" a="1"/>
  <c r="C54" i="19" s="1"/>
  <c r="C48" i="19" a="1"/>
  <c r="C48" i="19" s="1"/>
  <c r="C41" i="19" a="1"/>
  <c r="C41" i="19" s="1"/>
  <c r="C35" i="19" a="1"/>
  <c r="C35" i="19" s="1"/>
  <c r="C22" i="19" a="1"/>
  <c r="C22" i="19" s="1"/>
  <c r="D55" i="19" a="1"/>
  <c r="D55" i="19" s="1"/>
  <c r="D42" i="19" a="1"/>
  <c r="D42" i="19" s="1"/>
  <c r="D36" i="19" a="1"/>
  <c r="D36" i="19" s="1"/>
  <c r="D29" i="19" a="1"/>
  <c r="D29" i="19" s="1"/>
  <c r="D23" i="19" a="1"/>
  <c r="D23" i="19" s="1"/>
  <c r="F56" i="19" a="1"/>
  <c r="F56" i="19" s="1"/>
  <c r="E56" i="19" s="1"/>
  <c r="F49" i="19" a="1"/>
  <c r="F49" i="19" s="1"/>
  <c r="E49" i="19" s="1"/>
  <c r="F43" i="19" a="1"/>
  <c r="F43" i="19" s="1"/>
  <c r="E43" i="19" s="1"/>
  <c r="F25" i="19" a="1"/>
  <c r="F25" i="19" s="1"/>
  <c r="E25" i="19" s="1"/>
  <c r="C20" i="19" a="1"/>
  <c r="C20" i="19" s="1"/>
  <c r="C53" i="19" a="1"/>
  <c r="C53" i="19" s="1"/>
  <c r="C47" i="19" a="1"/>
  <c r="C47" i="19" s="1"/>
  <c r="C34" i="19" a="1"/>
  <c r="C34" i="19" s="1"/>
  <c r="C28" i="19" a="1"/>
  <c r="C28" i="19" s="1"/>
  <c r="C21" i="19" a="1"/>
  <c r="C21" i="19" s="1"/>
  <c r="D54" i="19" a="1"/>
  <c r="D54" i="19" s="1"/>
  <c r="D48" i="19" a="1"/>
  <c r="D48" i="19" s="1"/>
  <c r="D41" i="19" a="1"/>
  <c r="D41" i="19" s="1"/>
  <c r="D35" i="19" a="1"/>
  <c r="D35" i="19" s="1"/>
  <c r="D22" i="19" a="1"/>
  <c r="D22" i="19" s="1"/>
  <c r="F55" i="19" a="1"/>
  <c r="F55" i="19" s="1"/>
  <c r="E55" i="19" s="1"/>
  <c r="F42" i="19" a="1"/>
  <c r="F42" i="19" s="1"/>
  <c r="E42" i="19" s="1"/>
  <c r="F36" i="19" a="1"/>
  <c r="F36" i="19" s="1"/>
  <c r="E36" i="19" s="1"/>
  <c r="F21" i="22" a="1"/>
  <c r="F21" i="22" s="1"/>
  <c r="D39" i="22" a="1"/>
  <c r="D39" i="22" s="1"/>
  <c r="F27" i="22" a="1"/>
  <c r="F27" i="22" s="1"/>
  <c r="C43" i="22" a="1"/>
  <c r="C43" i="22" s="1"/>
  <c r="C22" i="22" a="1"/>
  <c r="C22" i="22" s="1"/>
  <c r="D24" i="22" a="1"/>
  <c r="D24" i="22" s="1"/>
  <c r="E26" i="22" a="1"/>
  <c r="E26" i="22" s="1"/>
  <c r="C35" i="22" a="1"/>
  <c r="C35" i="22" s="1"/>
  <c r="C21" i="22" a="1"/>
  <c r="C21" i="22" s="1"/>
  <c r="D31" i="22" a="1"/>
  <c r="D31" i="22" s="1"/>
  <c r="E31" i="22" a="1"/>
  <c r="E31" i="22" s="1"/>
  <c r="F39" i="22" a="1"/>
  <c r="F39" i="22" s="1"/>
  <c r="F26" i="22" a="1"/>
  <c r="F26" i="22" s="1"/>
  <c r="C41" i="22" a="1"/>
  <c r="C41" i="22" s="1"/>
  <c r="C34" i="22" a="1"/>
  <c r="C34" i="22" s="1"/>
  <c r="C27" i="22" a="1"/>
  <c r="C27" i="22" s="1"/>
  <c r="D44" i="22" a="1"/>
  <c r="D44" i="22" s="1"/>
  <c r="D37" i="22" a="1"/>
  <c r="D37" i="22" s="1"/>
  <c r="D30" i="22" a="1"/>
  <c r="D30" i="22" s="1"/>
  <c r="D22" i="22" a="1"/>
  <c r="D22" i="22" s="1"/>
  <c r="E41" i="22" a="1"/>
  <c r="E41" i="22" s="1"/>
  <c r="E36" i="22" a="1"/>
  <c r="E36" i="22" s="1"/>
  <c r="E30" i="22" a="1"/>
  <c r="E30" i="22" s="1"/>
  <c r="E25" i="22" a="1"/>
  <c r="E25" i="22" s="1"/>
  <c r="F20" i="22" a="1"/>
  <c r="F20" i="22" s="1"/>
  <c r="F38" i="22" a="1"/>
  <c r="F38" i="22" s="1"/>
  <c r="F32" i="22" a="1"/>
  <c r="F32" i="22" s="1"/>
  <c r="F25" i="22" a="1"/>
  <c r="F25" i="22" s="1"/>
  <c r="D32" i="22" a="1"/>
  <c r="D32" i="22" s="1"/>
  <c r="E37" i="22" a="1"/>
  <c r="E37" i="22" s="1"/>
  <c r="F40" i="22" a="1"/>
  <c r="F40" i="22" s="1"/>
  <c r="C42" i="22" a="1"/>
  <c r="C42" i="22" s="1"/>
  <c r="C28" i="22" a="1"/>
  <c r="C28" i="22" s="1"/>
  <c r="D38" i="22" a="1"/>
  <c r="D38" i="22" s="1"/>
  <c r="D23" i="22" a="1"/>
  <c r="D23" i="22" s="1"/>
  <c r="E20" i="22" a="1"/>
  <c r="E20" i="22" s="1"/>
  <c r="C33" i="22" a="1"/>
  <c r="C33" i="22" s="1"/>
  <c r="C26" i="22" a="1"/>
  <c r="C26" i="22" s="1"/>
  <c r="D43" i="22" a="1"/>
  <c r="D43" i="22" s="1"/>
  <c r="D36" i="22" a="1"/>
  <c r="D36" i="22" s="1"/>
  <c r="D29" i="22" a="1"/>
  <c r="D29" i="22" s="1"/>
  <c r="D21" i="22" a="1"/>
  <c r="D21" i="22" s="1"/>
  <c r="E35" i="22" a="1"/>
  <c r="E35" i="22" s="1"/>
  <c r="F44" i="22" a="1"/>
  <c r="F44" i="22" s="1"/>
  <c r="F37" i="22" a="1"/>
  <c r="F37" i="22" s="1"/>
  <c r="F31" i="22" a="1"/>
  <c r="F31" i="22" s="1"/>
  <c r="C25" i="22" a="1"/>
  <c r="C25" i="22" s="1"/>
  <c r="D28" i="22" a="1"/>
  <c r="D28" i="22" s="1"/>
  <c r="F24" i="22" a="1"/>
  <c r="F24" i="22" s="1"/>
  <c r="D20" i="22" a="1"/>
  <c r="D20" i="22" s="1"/>
  <c r="C39" i="22" a="1"/>
  <c r="C39" i="22" s="1"/>
  <c r="C31" i="22" a="1"/>
  <c r="C31" i="22" s="1"/>
  <c r="D41" i="22" a="1"/>
  <c r="D41" i="22" s="1"/>
  <c r="D34" i="22" a="1"/>
  <c r="D34" i="22" s="1"/>
  <c r="D27" i="22" a="1"/>
  <c r="D27" i="22" s="1"/>
  <c r="E39" i="22" a="1"/>
  <c r="E39" i="22" s="1"/>
  <c r="E23" i="22" a="1"/>
  <c r="E23" i="22" s="1"/>
  <c r="F42" i="22" a="1"/>
  <c r="F42" i="22" s="1"/>
  <c r="F36" i="22" a="1"/>
  <c r="F36" i="22" s="1"/>
  <c r="F29" i="22" a="1"/>
  <c r="F29" i="22" s="1"/>
  <c r="F23" i="22" a="1"/>
  <c r="F23" i="22" s="1"/>
  <c r="C32" i="22" a="1"/>
  <c r="C32" i="22" s="1"/>
  <c r="D35" i="22" a="1"/>
  <c r="D35" i="22" s="1"/>
  <c r="E34" i="22" a="1"/>
  <c r="E34" i="22" s="1"/>
  <c r="E24" i="22" a="1"/>
  <c r="E24" i="22" s="1"/>
  <c r="F30" i="22" a="1"/>
  <c r="F30" i="22" s="1"/>
  <c r="C20" i="22" a="1"/>
  <c r="C20" i="22" s="1"/>
  <c r="C38" i="22" a="1"/>
  <c r="C38" i="22" s="1"/>
  <c r="C30" i="22" a="1"/>
  <c r="C30" i="22" s="1"/>
  <c r="C24" i="22" a="1"/>
  <c r="C24" i="22" s="1"/>
  <c r="D33" i="22" a="1"/>
  <c r="D33" i="22" s="1"/>
  <c r="D26" i="22" a="1"/>
  <c r="D26" i="22" s="1"/>
  <c r="E44" i="22" a="1"/>
  <c r="E44" i="22" s="1"/>
  <c r="E38" i="22" a="1"/>
  <c r="E38" i="22" s="1"/>
  <c r="E33" i="22" a="1"/>
  <c r="E33" i="22" s="1"/>
  <c r="E28" i="22" a="1"/>
  <c r="E28" i="22" s="1"/>
  <c r="E22" i="22" a="1"/>
  <c r="E22" i="22" s="1"/>
  <c r="F41" i="22" a="1"/>
  <c r="F41" i="22" s="1"/>
  <c r="F35" i="22" a="1"/>
  <c r="F35" i="22" s="1"/>
  <c r="C40" i="22" a="1"/>
  <c r="C40" i="22" s="1"/>
  <c r="D42" i="22" a="1"/>
  <c r="D42" i="22" s="1"/>
  <c r="E40" i="22" a="1"/>
  <c r="E40" i="22" s="1"/>
  <c r="E29" i="22" a="1"/>
  <c r="E29" i="22" s="1"/>
  <c r="F43" i="22" a="1"/>
  <c r="F43" i="22" s="1"/>
  <c r="C44" i="22" a="1"/>
  <c r="C44" i="22" s="1"/>
  <c r="C37" i="22" a="1"/>
  <c r="C37" i="22" s="1"/>
  <c r="C29" i="22" a="1"/>
  <c r="C29" i="22" s="1"/>
  <c r="C23" i="22" a="1"/>
  <c r="C23" i="22" s="1"/>
  <c r="D40" i="22" a="1"/>
  <c r="D40" i="22" s="1"/>
  <c r="D25" i="22" a="1"/>
  <c r="D25" i="22" s="1"/>
  <c r="E43" i="22" a="1"/>
  <c r="E43" i="22" s="1"/>
  <c r="E27" i="22" a="1"/>
  <c r="E27" i="22" s="1"/>
  <c r="F34" i="22" a="1"/>
  <c r="F34" i="22" s="1"/>
  <c r="F28" i="22" a="1"/>
  <c r="F28" i="22" s="1"/>
  <c r="F22" i="22" a="1"/>
  <c r="F22" i="22" s="1"/>
  <c r="C36" i="22" a="1"/>
  <c r="C36" i="22" s="1"/>
  <c r="E42" i="22" a="1"/>
  <c r="E42" i="22" s="1"/>
  <c r="E32" i="22" a="1"/>
  <c r="E32" i="22" s="1"/>
  <c r="E21" i="22" a="1"/>
  <c r="E21" i="22" s="1"/>
  <c r="F33" i="22" a="1"/>
  <c r="F33" i="22" s="1"/>
  <c r="C44" i="21" a="1"/>
  <c r="C44" i="21" s="1"/>
  <c r="E30" i="21" a="1"/>
  <c r="E30" i="21" s="1"/>
  <c r="E44" i="21" a="1"/>
  <c r="E44" i="21" s="1"/>
  <c r="C42" i="21" a="1"/>
  <c r="C42" i="21" s="1"/>
  <c r="D42" i="21" a="1"/>
  <c r="D42" i="21" s="1"/>
  <c r="D44" i="21" a="1"/>
  <c r="D44" i="21" s="1"/>
  <c r="E43" i="21" a="1"/>
  <c r="E43" i="21" s="1"/>
  <c r="D43" i="21" a="1"/>
  <c r="D43" i="21" s="1"/>
  <c r="C43" i="21" a="1"/>
  <c r="C43" i="21" s="1"/>
  <c r="E42" i="21" a="1"/>
  <c r="E42" i="21" s="1"/>
  <c r="C35" i="21" a="1"/>
  <c r="C35" i="21" s="1"/>
  <c r="D36" i="21" a="1"/>
  <c r="D36" i="21" s="1"/>
  <c r="D28" i="21" a="1"/>
  <c r="D28" i="21" s="1"/>
  <c r="E37" i="21" a="1"/>
  <c r="E37" i="21" s="1"/>
  <c r="C41" i="21" a="1"/>
  <c r="C41" i="21" s="1"/>
  <c r="C34" i="21" a="1"/>
  <c r="C34" i="21" s="1"/>
  <c r="C28" i="21" a="1"/>
  <c r="C28" i="21" s="1"/>
  <c r="C21" i="21" a="1"/>
  <c r="C21" i="21" s="1"/>
  <c r="D35" i="21" a="1"/>
  <c r="D35" i="21" s="1"/>
  <c r="D27" i="21" a="1"/>
  <c r="D27" i="21" s="1"/>
  <c r="E20" i="21" a="1"/>
  <c r="E20" i="21" s="1"/>
  <c r="E36" i="21" a="1"/>
  <c r="E36" i="21" s="1"/>
  <c r="E28" i="21" a="1"/>
  <c r="E28" i="21" s="1"/>
  <c r="C22" i="21" a="1"/>
  <c r="C22" i="21" s="1"/>
  <c r="D20" i="21" a="1"/>
  <c r="D20" i="21" s="1"/>
  <c r="E29" i="21" a="1"/>
  <c r="E29" i="21" s="1"/>
  <c r="C40" i="21" a="1"/>
  <c r="C40" i="21" s="1"/>
  <c r="C33" i="21" a="1"/>
  <c r="C33" i="21" s="1"/>
  <c r="C27" i="21" a="1"/>
  <c r="C27" i="21" s="1"/>
  <c r="C20" i="21" a="1"/>
  <c r="C20" i="21" s="1"/>
  <c r="D34" i="21" a="1"/>
  <c r="D34" i="21" s="1"/>
  <c r="D26" i="21" a="1"/>
  <c r="D26" i="21" s="1"/>
  <c r="E22" i="21" a="1"/>
  <c r="E22" i="21" s="1"/>
  <c r="E35" i="21" a="1"/>
  <c r="E35" i="21" s="1"/>
  <c r="E27" i="21" a="1"/>
  <c r="E27" i="21" s="1"/>
  <c r="C39" i="21" a="1"/>
  <c r="C39" i="21" s="1"/>
  <c r="D25" i="21" a="1"/>
  <c r="D25" i="21" s="1"/>
  <c r="E34" i="21" a="1"/>
  <c r="E34" i="21" s="1"/>
  <c r="C38" i="21" a="1"/>
  <c r="C38" i="21" s="1"/>
  <c r="C32" i="21" a="1"/>
  <c r="C32" i="21" s="1"/>
  <c r="C25" i="21" a="1"/>
  <c r="C25" i="21" s="1"/>
  <c r="D40" i="21" a="1"/>
  <c r="D40" i="21" s="1"/>
  <c r="D32" i="21" a="1"/>
  <c r="D32" i="21" s="1"/>
  <c r="D24" i="21" a="1"/>
  <c r="D24" i="21" s="1"/>
  <c r="E41" i="21" a="1"/>
  <c r="E41" i="21" s="1"/>
  <c r="E33" i="21" a="1"/>
  <c r="E33" i="21" s="1"/>
  <c r="E25" i="21" a="1"/>
  <c r="E25" i="21" s="1"/>
  <c r="C26" i="21" a="1"/>
  <c r="C26" i="21" s="1"/>
  <c r="D33" i="21" a="1"/>
  <c r="D33" i="21" s="1"/>
  <c r="E21" i="21" a="1"/>
  <c r="E21" i="21" s="1"/>
  <c r="C37" i="21" a="1"/>
  <c r="C37" i="21" s="1"/>
  <c r="C31" i="21" a="1"/>
  <c r="C31" i="21" s="1"/>
  <c r="D39" i="21" a="1"/>
  <c r="D39" i="21" s="1"/>
  <c r="D31" i="21" a="1"/>
  <c r="D31" i="21" s="1"/>
  <c r="D23" i="21" a="1"/>
  <c r="D23" i="21" s="1"/>
  <c r="E40" i="21" a="1"/>
  <c r="E40" i="21" s="1"/>
  <c r="E32" i="21" a="1"/>
  <c r="E32" i="21" s="1"/>
  <c r="E24" i="21" a="1"/>
  <c r="E24" i="21" s="1"/>
  <c r="C30" i="21" a="1"/>
  <c r="C30" i="21" s="1"/>
  <c r="C24" i="21" a="1"/>
  <c r="C24" i="21" s="1"/>
  <c r="D38" i="21" a="1"/>
  <c r="D38" i="21" s="1"/>
  <c r="D30" i="21" a="1"/>
  <c r="D30" i="21" s="1"/>
  <c r="D22" i="21" a="1"/>
  <c r="D22" i="21" s="1"/>
  <c r="E39" i="21" a="1"/>
  <c r="E39" i="21" s="1"/>
  <c r="E31" i="21" a="1"/>
  <c r="E31" i="21" s="1"/>
  <c r="E23" i="21" a="1"/>
  <c r="E23" i="21" s="1"/>
  <c r="D41" i="21" a="1"/>
  <c r="D41" i="21" s="1"/>
  <c r="E26" i="21" a="1"/>
  <c r="E26" i="21" s="1"/>
  <c r="C36" i="21" a="1"/>
  <c r="C36" i="21" s="1"/>
  <c r="C29" i="21" a="1"/>
  <c r="C29" i="21" s="1"/>
  <c r="C23" i="21" a="1"/>
  <c r="C23" i="21" s="1"/>
  <c r="D37" i="21" a="1"/>
  <c r="D37" i="21" s="1"/>
  <c r="D29" i="21" a="1"/>
  <c r="D29" i="21" s="1"/>
  <c r="D21" i="21" a="1"/>
  <c r="D21" i="21" s="1"/>
  <c r="E38" i="21" a="1"/>
  <c r="E38" i="21" s="1"/>
  <c r="H8" i="17" a="1"/>
  <c r="H8" i="17" s="1"/>
  <c r="M26" i="12" l="1"/>
  <c r="N26" i="12" s="1"/>
  <c r="M22" i="12"/>
  <c r="N22" i="12" s="1"/>
  <c r="M23" i="12"/>
  <c r="N23" i="12" s="1"/>
  <c r="M24" i="12"/>
  <c r="N24" i="12" s="1"/>
  <c r="M25" i="12"/>
  <c r="N25" i="12" s="1"/>
  <c r="M21" i="12"/>
  <c r="N21" i="12" s="1"/>
  <c r="M3" i="12"/>
  <c r="N3" i="12" s="1"/>
  <c r="M4" i="12"/>
  <c r="N4" i="12" s="1"/>
  <c r="M5" i="12"/>
  <c r="N5" i="12" s="1"/>
  <c r="M6" i="12"/>
  <c r="N6" i="12" s="1"/>
  <c r="M7" i="12"/>
  <c r="N7" i="12" s="1"/>
  <c r="M8" i="12"/>
  <c r="N8" i="12" s="1"/>
  <c r="M9" i="12"/>
  <c r="N9" i="12" s="1"/>
  <c r="M10" i="12"/>
  <c r="N10" i="12" s="1"/>
  <c r="M11" i="12"/>
  <c r="N11" i="12" s="1"/>
  <c r="M12" i="12"/>
  <c r="N12" i="12" s="1"/>
  <c r="M13" i="12"/>
  <c r="N13" i="12" s="1"/>
  <c r="M14" i="12"/>
  <c r="N14" i="12" s="1"/>
  <c r="M15" i="12"/>
  <c r="N15" i="12" s="1"/>
  <c r="M16" i="12"/>
  <c r="N16" i="12" s="1"/>
  <c r="M17" i="12"/>
  <c r="N17" i="12" s="1"/>
  <c r="M18" i="12"/>
  <c r="N18" i="12" s="1"/>
  <c r="M19" i="12"/>
  <c r="N19" i="12" s="1"/>
  <c r="M20" i="12"/>
  <c r="N20" i="12" s="1"/>
  <c r="M2" i="12"/>
  <c r="N2" i="12" s="1"/>
  <c r="G3" i="14"/>
  <c r="H3" i="14" s="1"/>
  <c r="H12" i="8" s="1"/>
  <c r="G4" i="14"/>
  <c r="H4" i="14" s="1"/>
  <c r="H14" i="8" s="1"/>
  <c r="G5" i="14"/>
  <c r="H5" i="14" s="1"/>
  <c r="H16" i="8" s="1"/>
  <c r="G6" i="14"/>
  <c r="H6" i="14" s="1"/>
  <c r="H18" i="8" s="1"/>
  <c r="G7" i="14"/>
  <c r="H7" i="14" s="1"/>
  <c r="H20" i="8" s="1"/>
  <c r="G8" i="14"/>
  <c r="H8" i="14" s="1"/>
  <c r="H22" i="8" s="1"/>
  <c r="G9" i="14"/>
  <c r="H9" i="14" s="1"/>
  <c r="H24" i="8" s="1"/>
  <c r="G2" i="14"/>
  <c r="H2" i="14" s="1"/>
  <c r="H10" i="8" s="1"/>
  <c r="Q3" i="14" l="1"/>
  <c r="Q4" i="14"/>
  <c r="Q5" i="14"/>
  <c r="Q6" i="14"/>
  <c r="Q7" i="14"/>
  <c r="Q8" i="14"/>
  <c r="Q9" i="14"/>
  <c r="Q2" i="14"/>
  <c r="J3" i="14"/>
  <c r="R22" i="12"/>
  <c r="R23" i="12"/>
  <c r="R21" i="12"/>
  <c r="R3" i="12"/>
  <c r="R4" i="12"/>
  <c r="R5" i="12"/>
  <c r="R6" i="12"/>
  <c r="R7" i="12"/>
  <c r="R8" i="12"/>
  <c r="R9" i="12"/>
  <c r="R10" i="12"/>
  <c r="R11" i="12"/>
  <c r="R12" i="12"/>
  <c r="R13" i="12"/>
  <c r="R14" i="12"/>
  <c r="R15" i="12"/>
  <c r="R16" i="12"/>
  <c r="R17" i="12"/>
  <c r="R18" i="12"/>
  <c r="R19" i="12"/>
  <c r="R20" i="12"/>
  <c r="R2" i="12"/>
  <c r="O26" i="12"/>
  <c r="O21" i="12"/>
  <c r="O2" i="12"/>
  <c r="J4" i="14" l="1"/>
  <c r="J5" i="14"/>
  <c r="J6" i="14"/>
  <c r="J7" i="14"/>
  <c r="J8" i="14"/>
  <c r="J9" i="14"/>
  <c r="D25" i="8" s="1"/>
  <c r="J2" i="14"/>
  <c r="K26" i="12"/>
  <c r="K22" i="12"/>
  <c r="K23" i="12"/>
  <c r="K24" i="12"/>
  <c r="K25" i="12"/>
  <c r="K21" i="12"/>
  <c r="P26" i="12"/>
  <c r="Q26" i="12"/>
  <c r="O22" i="12"/>
  <c r="P22" i="12"/>
  <c r="Q22" i="12"/>
  <c r="O23" i="12"/>
  <c r="P23" i="12"/>
  <c r="Q23" i="12"/>
  <c r="O24" i="12"/>
  <c r="P24" i="12"/>
  <c r="Q24" i="12"/>
  <c r="O25" i="12"/>
  <c r="P25" i="12"/>
  <c r="Q25" i="12"/>
  <c r="P21" i="12"/>
  <c r="Q21" i="12"/>
  <c r="K3" i="12"/>
  <c r="K4" i="12"/>
  <c r="K5" i="12"/>
  <c r="K6" i="12"/>
  <c r="K7" i="12"/>
  <c r="K8" i="12"/>
  <c r="K9" i="12"/>
  <c r="K10" i="12"/>
  <c r="K11" i="12"/>
  <c r="K12" i="12"/>
  <c r="K13" i="12"/>
  <c r="K14" i="12"/>
  <c r="K15" i="12"/>
  <c r="K16" i="12"/>
  <c r="K17" i="12"/>
  <c r="K18" i="12"/>
  <c r="K19" i="12"/>
  <c r="K20" i="12"/>
  <c r="K2" i="12"/>
  <c r="O3" i="12"/>
  <c r="P3" i="12"/>
  <c r="Q3" i="12"/>
  <c r="O4" i="12"/>
  <c r="P4" i="12"/>
  <c r="Q4" i="12"/>
  <c r="O5" i="12"/>
  <c r="P5" i="12"/>
  <c r="Q5" i="12"/>
  <c r="O6" i="12"/>
  <c r="P6" i="12"/>
  <c r="Q6" i="12"/>
  <c r="O7" i="12"/>
  <c r="P7" i="12"/>
  <c r="Q7" i="12"/>
  <c r="O8" i="12"/>
  <c r="P8" i="12"/>
  <c r="Q8" i="12"/>
  <c r="O9" i="12"/>
  <c r="P9" i="12"/>
  <c r="Q9" i="12"/>
  <c r="O10" i="12"/>
  <c r="P10" i="12"/>
  <c r="Q10" i="12"/>
  <c r="O11" i="12"/>
  <c r="P11" i="12"/>
  <c r="Q11" i="12"/>
  <c r="O12" i="12"/>
  <c r="P12" i="12"/>
  <c r="Q12" i="12"/>
  <c r="O13" i="12"/>
  <c r="P13" i="12"/>
  <c r="Q13" i="12"/>
  <c r="O14" i="12"/>
  <c r="P14" i="12"/>
  <c r="Q14" i="12"/>
  <c r="O15" i="12"/>
  <c r="P15" i="12"/>
  <c r="Q15" i="12"/>
  <c r="O16" i="12"/>
  <c r="P16" i="12"/>
  <c r="Q16" i="12"/>
  <c r="O17" i="12"/>
  <c r="P17" i="12"/>
  <c r="Q17" i="12"/>
  <c r="O18" i="12"/>
  <c r="P18" i="12"/>
  <c r="Q18" i="12"/>
  <c r="O19" i="12"/>
  <c r="P19" i="12"/>
  <c r="Q19" i="12"/>
  <c r="O20" i="12"/>
  <c r="P20" i="12"/>
  <c r="Q20" i="12"/>
  <c r="P2" i="12"/>
  <c r="Q2" i="12"/>
  <c r="M3" i="14" l="1"/>
  <c r="M6" i="14"/>
  <c r="K3" i="14"/>
  <c r="M5" i="14"/>
  <c r="M2" i="14"/>
  <c r="L6" i="14"/>
  <c r="K2" i="14"/>
  <c r="K6" i="14"/>
  <c r="L2" i="14"/>
  <c r="M7" i="14"/>
  <c r="K9" i="14"/>
  <c r="M4" i="14"/>
  <c r="L7" i="14"/>
  <c r="K8" i="14"/>
  <c r="L4" i="14"/>
  <c r="L3" i="14"/>
  <c r="M8" i="14"/>
  <c r="K7" i="14"/>
  <c r="M9" i="14"/>
  <c r="L5" i="14"/>
  <c r="L9" i="14"/>
  <c r="K4" i="14"/>
  <c r="L8" i="14"/>
  <c r="K5" i="14"/>
  <c r="L26" i="12"/>
  <c r="L25" i="12"/>
  <c r="L24" i="12"/>
  <c r="L23" i="12"/>
  <c r="L22" i="12"/>
  <c r="L21" i="12"/>
  <c r="L20" i="12"/>
  <c r="L19" i="12"/>
  <c r="L18" i="12"/>
  <c r="L17" i="12"/>
  <c r="L16" i="12"/>
  <c r="L15" i="12"/>
  <c r="L14" i="12"/>
  <c r="L13" i="12"/>
  <c r="L12" i="12"/>
  <c r="L11" i="12"/>
  <c r="L10" i="12"/>
  <c r="L9" i="12"/>
  <c r="L8" i="12"/>
  <c r="L7" i="12"/>
  <c r="L6" i="12"/>
  <c r="L5" i="12"/>
  <c r="L4" i="12"/>
  <c r="L3" i="12"/>
  <c r="L2" i="12"/>
  <c r="E12" i="17" l="1"/>
  <c r="N5" i="14"/>
  <c r="F10" i="17"/>
  <c r="O3" i="14"/>
  <c r="E13" i="17"/>
  <c r="N6" i="14"/>
  <c r="F15" i="17"/>
  <c r="O8" i="14"/>
  <c r="F11" i="17"/>
  <c r="O4" i="14"/>
  <c r="E9" i="17"/>
  <c r="N2" i="14"/>
  <c r="E11" i="17"/>
  <c r="N4" i="14"/>
  <c r="E15" i="17"/>
  <c r="N8" i="14"/>
  <c r="F13" i="17"/>
  <c r="O6" i="14"/>
  <c r="F16" i="17"/>
  <c r="O9" i="14"/>
  <c r="O7" i="14"/>
  <c r="G9" i="17"/>
  <c r="P2" i="14"/>
  <c r="F12" i="17"/>
  <c r="O5" i="14"/>
  <c r="G11" i="17"/>
  <c r="P4" i="14"/>
  <c r="G12" i="17"/>
  <c r="P5" i="14"/>
  <c r="G16" i="17"/>
  <c r="P9" i="14"/>
  <c r="E16" i="17"/>
  <c r="N9" i="14"/>
  <c r="E10" i="17"/>
  <c r="N3" i="14"/>
  <c r="F14" i="17"/>
  <c r="N7" i="14"/>
  <c r="E14" i="17"/>
  <c r="G14" i="17"/>
  <c r="P7" i="14"/>
  <c r="P6" i="14"/>
  <c r="G13" i="17"/>
  <c r="P8" i="14"/>
  <c r="G15" i="17"/>
  <c r="F9" i="17"/>
  <c r="O2" i="14"/>
  <c r="G10" i="17"/>
  <c r="P3" i="14"/>
  <c r="D13" i="8"/>
  <c r="D15" i="8"/>
  <c r="D17" i="8"/>
  <c r="D19" i="8"/>
  <c r="D21" i="8"/>
  <c r="H9" i="17" l="1" a="1"/>
  <c r="H9" i="17" s="1"/>
  <c r="C2" i="14" s="1"/>
  <c r="H11" i="17" a="1"/>
  <c r="H11" i="17" s="1"/>
  <c r="C4" i="14" s="1"/>
  <c r="H10" i="17" a="1"/>
  <c r="H10" i="17" s="1"/>
  <c r="C3" i="14" s="1"/>
  <c r="H14" i="17" a="1"/>
  <c r="H14" i="17" s="1"/>
  <c r="C7" i="14" s="1"/>
  <c r="H13" i="17" a="1"/>
  <c r="H13" i="17" s="1"/>
  <c r="C6" i="14" s="1"/>
  <c r="H12" i="17" a="1"/>
  <c r="H12" i="17" s="1"/>
  <c r="C5" i="14" s="1"/>
  <c r="H16" i="17" a="1"/>
  <c r="H16" i="17" s="1"/>
  <c r="C9" i="14" s="1"/>
  <c r="H15" i="17" a="1"/>
  <c r="H15" i="17" s="1"/>
  <c r="C8" i="14" s="1"/>
  <c r="D23" i="8"/>
  <c r="D11" i="8"/>
  <c r="I9" i="17" l="1"/>
  <c r="D2" i="14" s="1"/>
  <c r="I12" i="17"/>
  <c r="D5" i="14" s="1"/>
  <c r="F5" i="14" s="1"/>
  <c r="I13" i="17"/>
  <c r="D6" i="14" s="1"/>
  <c r="F6" i="14" s="1"/>
  <c r="F18" i="8" s="1"/>
  <c r="I16" i="17"/>
  <c r="D9" i="14" s="1"/>
  <c r="F9" i="14" s="1"/>
  <c r="F24" i="8" s="1"/>
  <c r="I15" i="17"/>
  <c r="D8" i="14" s="1"/>
  <c r="F8" i="14" s="1"/>
  <c r="I10" i="17"/>
  <c r="D3" i="14" s="1"/>
  <c r="F3" i="14" s="1"/>
  <c r="F12" i="8" s="1"/>
  <c r="I14" i="17"/>
  <c r="D7" i="14" s="1"/>
  <c r="F7" i="14" s="1"/>
  <c r="I11" i="17"/>
  <c r="D4" i="14" s="1"/>
  <c r="F4" i="14" s="1"/>
  <c r="C4" i="11" a="1"/>
  <c r="I7" i="14" l="1"/>
  <c r="F20" i="8"/>
  <c r="I4" i="14"/>
  <c r="F14" i="8"/>
  <c r="I5" i="14"/>
  <c r="F16" i="8"/>
  <c r="I8" i="14"/>
  <c r="F22" i="8"/>
  <c r="F2" i="14"/>
  <c r="F10" i="8" s="1"/>
  <c r="E2" i="14"/>
  <c r="E8" i="14"/>
  <c r="E5" i="14"/>
  <c r="C4" i="11"/>
  <c r="T27" i="12" s="1"/>
  <c r="E4" i="14"/>
  <c r="I6" i="14"/>
  <c r="E3" i="14"/>
  <c r="I9" i="14"/>
  <c r="E9" i="14"/>
  <c r="I3" i="14"/>
  <c r="E6" i="14"/>
  <c r="E7" i="14"/>
  <c r="T2" i="12" l="1"/>
  <c r="T3" i="12"/>
  <c r="T4" i="12"/>
  <c r="T5" i="12"/>
  <c r="T8" i="12"/>
  <c r="T9" i="12"/>
  <c r="T12" i="12"/>
  <c r="T17" i="12"/>
  <c r="T21" i="12"/>
  <c r="T26" i="12"/>
  <c r="T10" i="12"/>
  <c r="T11" i="12"/>
  <c r="T13" i="12"/>
  <c r="T14" i="12"/>
  <c r="T16" i="12"/>
  <c r="T18" i="12"/>
  <c r="T20" i="12"/>
  <c r="T22" i="12"/>
  <c r="T25" i="12"/>
  <c r="T28" i="12"/>
  <c r="T30" i="12"/>
  <c r="T6" i="12"/>
  <c r="T15" i="12"/>
  <c r="T19" i="12"/>
  <c r="T23" i="12"/>
  <c r="T24" i="12"/>
  <c r="T29" i="12"/>
  <c r="T7" i="12"/>
  <c r="R32" i="11"/>
  <c r="R31" i="11"/>
  <c r="R6" i="11"/>
  <c r="R7" i="11"/>
  <c r="R8" i="11"/>
  <c r="R9" i="11"/>
  <c r="R10" i="11"/>
  <c r="R11" i="11"/>
  <c r="R12" i="11"/>
  <c r="R13" i="11"/>
  <c r="R14" i="11"/>
  <c r="R15" i="11"/>
  <c r="R16" i="11"/>
  <c r="R17" i="11"/>
  <c r="R18" i="11"/>
  <c r="R19" i="11"/>
  <c r="R20" i="11"/>
  <c r="R21" i="11"/>
  <c r="R22" i="11"/>
  <c r="R23" i="11"/>
  <c r="R24" i="11"/>
  <c r="R25" i="11"/>
  <c r="R26" i="11"/>
  <c r="R27" i="11"/>
  <c r="R28" i="11"/>
  <c r="R29" i="11"/>
  <c r="R30" i="11"/>
  <c r="I2" i="14"/>
  <c r="U11" i="12" l="1"/>
  <c r="S20" i="11"/>
  <c r="U18" i="12"/>
  <c r="U24" i="12"/>
  <c r="U25" i="12"/>
  <c r="U4" i="12"/>
  <c r="S14" i="11"/>
  <c r="S22" i="11"/>
  <c r="S30" i="11"/>
  <c r="U7" i="12"/>
  <c r="U22" i="12"/>
  <c r="U2" i="12"/>
  <c r="U29" i="12"/>
  <c r="U30" i="12"/>
  <c r="S7" i="11"/>
  <c r="S23" i="11"/>
  <c r="U27" i="12"/>
  <c r="U17" i="12"/>
  <c r="S15" i="11"/>
  <c r="S31" i="11"/>
  <c r="U28" i="12"/>
  <c r="U6" i="12"/>
  <c r="U5" i="12"/>
  <c r="U23" i="12"/>
  <c r="S8" i="11"/>
  <c r="S16" i="11"/>
  <c r="U12" i="12"/>
  <c r="U15" i="12"/>
  <c r="U13" i="12"/>
  <c r="S11" i="11"/>
  <c r="S19" i="11"/>
  <c r="S27" i="11"/>
  <c r="U19" i="12"/>
  <c r="U16" i="12"/>
  <c r="S12" i="11"/>
  <c r="S28" i="11"/>
  <c r="U8" i="12"/>
  <c r="S18" i="11"/>
  <c r="U10" i="12"/>
  <c r="U26" i="12"/>
  <c r="S21" i="11"/>
  <c r="S26" i="11"/>
  <c r="U20" i="12"/>
  <c r="S24" i="11"/>
  <c r="S25" i="11"/>
  <c r="U9" i="12"/>
  <c r="S9" i="11"/>
  <c r="U21" i="12"/>
  <c r="U3" i="12"/>
  <c r="S10" i="11"/>
  <c r="S29" i="11"/>
  <c r="U14" i="12"/>
  <c r="S6" i="11"/>
  <c r="S13" i="11"/>
  <c r="S32" i="11"/>
  <c r="S17" i="11"/>
  <c r="T8" i="11"/>
  <c r="T32" i="11"/>
  <c r="V6" i="12"/>
  <c r="V14" i="12"/>
  <c r="V22" i="12"/>
  <c r="T10" i="11"/>
  <c r="T18" i="11"/>
  <c r="T26" i="11"/>
  <c r="V7" i="12"/>
  <c r="V15" i="12"/>
  <c r="V23" i="12"/>
  <c r="T11" i="11"/>
  <c r="T27" i="11"/>
  <c r="T19" i="11"/>
  <c r="V27" i="12"/>
  <c r="V8" i="12"/>
  <c r="V16" i="12"/>
  <c r="V24" i="12"/>
  <c r="V10" i="12"/>
  <c r="V18" i="12"/>
  <c r="V26" i="12"/>
  <c r="V3" i="12"/>
  <c r="V11" i="12"/>
  <c r="V19" i="12"/>
  <c r="V28" i="12"/>
  <c r="T7" i="11"/>
  <c r="T15" i="11"/>
  <c r="T23" i="11"/>
  <c r="T31" i="11"/>
  <c r="V4" i="12"/>
  <c r="V12" i="12"/>
  <c r="V20" i="12"/>
  <c r="V29" i="12"/>
  <c r="T16" i="11"/>
  <c r="T24" i="11"/>
  <c r="V9" i="12"/>
  <c r="T22" i="11"/>
  <c r="V13" i="12"/>
  <c r="T9" i="11"/>
  <c r="T25" i="11"/>
  <c r="V25" i="12"/>
  <c r="V17" i="12"/>
  <c r="V2" i="12"/>
  <c r="T12" i="11"/>
  <c r="T28" i="11"/>
  <c r="T30" i="11"/>
  <c r="V21" i="12"/>
  <c r="T13" i="11"/>
  <c r="T29" i="11"/>
  <c r="T14" i="11"/>
  <c r="V30" i="12"/>
  <c r="T17" i="11"/>
  <c r="T6" i="11"/>
  <c r="T21" i="11"/>
  <c r="T20" i="11"/>
  <c r="V5" i="12"/>
  <c r="U11" i="11"/>
  <c r="W2" i="12"/>
  <c r="W10" i="12"/>
  <c r="W18" i="12"/>
  <c r="W28" i="12"/>
  <c r="U28" i="11"/>
  <c r="U15" i="11"/>
  <c r="U13" i="11"/>
  <c r="W3" i="12"/>
  <c r="W11" i="12"/>
  <c r="W19" i="12"/>
  <c r="W29" i="12"/>
  <c r="W21" i="12"/>
  <c r="U32" i="11"/>
  <c r="U20" i="11"/>
  <c r="W4" i="12"/>
  <c r="W12" i="12"/>
  <c r="W20" i="12"/>
  <c r="W30" i="12"/>
  <c r="W27" i="12"/>
  <c r="W6" i="12"/>
  <c r="W14" i="12"/>
  <c r="W23" i="12"/>
  <c r="W7" i="12"/>
  <c r="W15" i="12"/>
  <c r="W24" i="12"/>
  <c r="U19" i="11"/>
  <c r="U31" i="11"/>
  <c r="U10" i="11"/>
  <c r="U24" i="11"/>
  <c r="W8" i="12"/>
  <c r="W16" i="12"/>
  <c r="W25" i="12"/>
  <c r="U22" i="11"/>
  <c r="U6" i="11"/>
  <c r="U27" i="11"/>
  <c r="W13" i="12"/>
  <c r="U16" i="11"/>
  <c r="U29" i="11"/>
  <c r="U8" i="11"/>
  <c r="W17" i="12"/>
  <c r="U25" i="11"/>
  <c r="U9" i="11"/>
  <c r="U17" i="11"/>
  <c r="W22" i="12"/>
  <c r="U12" i="11"/>
  <c r="U30" i="11"/>
  <c r="W26" i="12"/>
  <c r="U14" i="11"/>
  <c r="U18" i="11"/>
  <c r="W9" i="12"/>
  <c r="U7" i="11"/>
  <c r="W5" i="12"/>
  <c r="U23" i="11"/>
  <c r="U21" i="11"/>
  <c r="U26" i="11"/>
  <c r="V28" i="11"/>
  <c r="V29" i="11"/>
  <c r="X8" i="12"/>
  <c r="X25" i="12"/>
  <c r="X6" i="12"/>
  <c r="X26" i="12"/>
  <c r="X29" i="12"/>
  <c r="V22" i="11"/>
  <c r="V11" i="11"/>
  <c r="V6" i="11"/>
  <c r="V10" i="11"/>
  <c r="X30" i="12"/>
  <c r="V14" i="11"/>
  <c r="V26" i="11"/>
  <c r="X10" i="12"/>
  <c r="X27" i="12"/>
  <c r="X3" i="12"/>
  <c r="X11" i="12"/>
  <c r="X12" i="12"/>
  <c r="X4" i="12"/>
  <c r="X14" i="12"/>
  <c r="X15" i="12"/>
  <c r="X20" i="12"/>
  <c r="X17" i="12"/>
  <c r="V13" i="11"/>
  <c r="V25" i="11"/>
  <c r="V27" i="11"/>
  <c r="X5" i="12"/>
  <c r="X18" i="12"/>
  <c r="X19" i="12"/>
  <c r="X28" i="12"/>
  <c r="X21" i="12"/>
  <c r="V16" i="11"/>
  <c r="V15" i="11"/>
  <c r="V21" i="11"/>
  <c r="X22" i="12"/>
  <c r="V8" i="11"/>
  <c r="V18" i="11"/>
  <c r="V7" i="11"/>
  <c r="V17" i="11"/>
  <c r="X2" i="12"/>
  <c r="X16" i="12"/>
  <c r="V12" i="11"/>
  <c r="V32" i="11"/>
  <c r="X13" i="12"/>
  <c r="X24" i="12"/>
  <c r="V9" i="11"/>
  <c r="V20" i="11"/>
  <c r="V24" i="11"/>
  <c r="V23" i="11"/>
  <c r="X7" i="12"/>
  <c r="V19" i="11"/>
  <c r="V31" i="11"/>
  <c r="X9" i="12"/>
  <c r="V30" i="11"/>
  <c r="X23" i="12"/>
  <c r="Y27" i="12"/>
  <c r="Y28" i="12"/>
  <c r="W20" i="11"/>
  <c r="Y23" i="12"/>
  <c r="Y8" i="12"/>
  <c r="W14" i="11"/>
  <c r="W22" i="11"/>
  <c r="W30" i="11"/>
  <c r="Y24" i="12"/>
  <c r="Y10" i="12"/>
  <c r="Y2" i="12"/>
  <c r="Y9" i="12"/>
  <c r="Y26" i="12"/>
  <c r="Y6" i="12"/>
  <c r="Y4" i="12"/>
  <c r="Y13" i="12"/>
  <c r="Y15" i="12"/>
  <c r="Y14" i="12"/>
  <c r="Y17" i="12"/>
  <c r="Y5" i="12"/>
  <c r="Y18" i="12"/>
  <c r="Y25" i="12"/>
  <c r="W11" i="11"/>
  <c r="W19" i="11"/>
  <c r="W27" i="11"/>
  <c r="Y19" i="12"/>
  <c r="Y22" i="12"/>
  <c r="W12" i="11"/>
  <c r="W28" i="11"/>
  <c r="Y7" i="12"/>
  <c r="Y3" i="12"/>
  <c r="W10" i="11"/>
  <c r="W24" i="11"/>
  <c r="W13" i="11"/>
  <c r="W25" i="11"/>
  <c r="W15" i="11"/>
  <c r="W31" i="11"/>
  <c r="Y11" i="12"/>
  <c r="W26" i="11"/>
  <c r="Y12" i="12"/>
  <c r="Y30" i="12"/>
  <c r="W16" i="11"/>
  <c r="W29" i="11"/>
  <c r="W17" i="11"/>
  <c r="W23" i="11"/>
  <c r="Y21" i="12"/>
  <c r="W7" i="11"/>
  <c r="W18" i="11"/>
  <c r="W32" i="11"/>
  <c r="Y20" i="12"/>
  <c r="Y29" i="12"/>
  <c r="Y16" i="12"/>
  <c r="W8" i="11"/>
  <c r="W21" i="11"/>
  <c r="W6" i="11"/>
  <c r="W9" i="11"/>
  <c r="X9" i="11"/>
  <c r="X25" i="11"/>
  <c r="Z27" i="12"/>
  <c r="Z9" i="12"/>
  <c r="Z17" i="12"/>
  <c r="Z25" i="12"/>
  <c r="X31" i="11"/>
  <c r="X11" i="11"/>
  <c r="X19" i="11"/>
  <c r="X27" i="11"/>
  <c r="Z10" i="12"/>
  <c r="Z18" i="12"/>
  <c r="Z26" i="12"/>
  <c r="Z3" i="12"/>
  <c r="Z11" i="12"/>
  <c r="Z19" i="12"/>
  <c r="Z28" i="12"/>
  <c r="Z5" i="12"/>
  <c r="Z13" i="12"/>
  <c r="Z21" i="12"/>
  <c r="Z30" i="12"/>
  <c r="Z2" i="12"/>
  <c r="Z6" i="12"/>
  <c r="Z14" i="12"/>
  <c r="Z22" i="12"/>
  <c r="X8" i="11"/>
  <c r="X16" i="11"/>
  <c r="X24" i="11"/>
  <c r="Z7" i="12"/>
  <c r="Z15" i="12"/>
  <c r="Z23" i="12"/>
  <c r="X17" i="11"/>
  <c r="Z12" i="12"/>
  <c r="X32" i="11"/>
  <c r="X10" i="11"/>
  <c r="X22" i="11"/>
  <c r="X26" i="11"/>
  <c r="Z16" i="12"/>
  <c r="X12" i="11"/>
  <c r="X23" i="11"/>
  <c r="X13" i="11"/>
  <c r="X7" i="11"/>
  <c r="Z20" i="12"/>
  <c r="X6" i="11"/>
  <c r="Z24" i="12"/>
  <c r="X14" i="11"/>
  <c r="X29" i="11"/>
  <c r="Z29" i="12"/>
  <c r="X15" i="11"/>
  <c r="X18" i="11"/>
  <c r="Z4" i="12"/>
  <c r="X30" i="11"/>
  <c r="X20" i="11"/>
  <c r="Z8" i="12"/>
  <c r="X28" i="11"/>
  <c r="X21" i="11"/>
  <c r="Y17" i="11"/>
  <c r="AA27" i="12"/>
  <c r="AA5" i="12"/>
  <c r="AA13" i="12"/>
  <c r="AA21" i="12"/>
  <c r="AA30" i="12"/>
  <c r="Y11" i="11"/>
  <c r="Y19" i="11"/>
  <c r="Y27" i="11"/>
  <c r="AA6" i="12"/>
  <c r="AA14" i="12"/>
  <c r="AA22" i="12"/>
  <c r="AA7" i="12"/>
  <c r="AA15" i="12"/>
  <c r="AA23" i="12"/>
  <c r="AA9" i="12"/>
  <c r="AA17" i="12"/>
  <c r="AA25" i="12"/>
  <c r="AA2" i="12"/>
  <c r="AA10" i="12"/>
  <c r="AA18" i="12"/>
  <c r="AA26" i="12"/>
  <c r="Y8" i="11"/>
  <c r="Y16" i="11"/>
  <c r="Y24" i="11"/>
  <c r="Y32" i="11"/>
  <c r="AA3" i="12"/>
  <c r="AA11" i="12"/>
  <c r="AA19" i="12"/>
  <c r="AA28" i="12"/>
  <c r="Y9" i="11"/>
  <c r="Y25" i="11"/>
  <c r="AA16" i="12"/>
  <c r="Y12" i="11"/>
  <c r="Y23" i="11"/>
  <c r="AA20" i="12"/>
  <c r="Y13" i="11"/>
  <c r="Y26" i="11"/>
  <c r="Y28" i="11"/>
  <c r="Y18" i="11"/>
  <c r="AA24" i="12"/>
  <c r="Y14" i="11"/>
  <c r="Y10" i="11"/>
  <c r="AA29" i="12"/>
  <c r="Y15" i="11"/>
  <c r="Y29" i="11"/>
  <c r="Y30" i="11"/>
  <c r="AA4" i="12"/>
  <c r="Y6" i="11"/>
  <c r="Y20" i="11"/>
  <c r="Y31" i="11"/>
  <c r="Y22" i="11"/>
  <c r="AA8" i="12"/>
  <c r="Y7" i="11"/>
  <c r="Y21" i="11"/>
  <c r="AA12" i="12"/>
  <c r="S19" i="12" l="1"/>
  <c r="E38" i="4" s="1"/>
  <c r="S17" i="12"/>
  <c r="E36" i="4" s="1"/>
  <c r="Q23" i="11"/>
  <c r="E37" i="5" s="1"/>
  <c r="S18" i="12"/>
  <c r="E37" i="4" s="1"/>
  <c r="S22" i="12"/>
  <c r="E41" i="4" s="1"/>
  <c r="Q6" i="11"/>
  <c r="E20" i="5" s="1"/>
  <c r="Q25" i="11"/>
  <c r="E39" i="5" s="1"/>
  <c r="S25" i="12"/>
  <c r="E44" i="4" s="1"/>
  <c r="Q11" i="11"/>
  <c r="E25" i="5" s="1"/>
  <c r="S29" i="12"/>
  <c r="E48" i="4" s="1"/>
  <c r="Q29" i="11"/>
  <c r="E43" i="5" s="1"/>
  <c r="Q15" i="11"/>
  <c r="E29" i="5" s="1"/>
  <c r="Q20" i="11"/>
  <c r="E34" i="5" s="1"/>
  <c r="S21" i="12"/>
  <c r="E40" i="4" s="1"/>
  <c r="Q32" i="11"/>
  <c r="E46" i="5" s="1"/>
  <c r="Q9" i="11"/>
  <c r="E23" i="5" s="1"/>
  <c r="S10" i="12"/>
  <c r="E29" i="4" s="1"/>
  <c r="Q19" i="11"/>
  <c r="E33" i="5" s="1"/>
  <c r="S5" i="12"/>
  <c r="E24" i="4" s="1"/>
  <c r="Q7" i="11"/>
  <c r="E21" i="5" s="1"/>
  <c r="Q14" i="11"/>
  <c r="E28" i="5" s="1"/>
  <c r="Q13" i="11"/>
  <c r="E27" i="5" s="1"/>
  <c r="S9" i="12"/>
  <c r="E28" i="4" s="1"/>
  <c r="Q18" i="11"/>
  <c r="E32" i="5" s="1"/>
  <c r="S6" i="12"/>
  <c r="E25" i="4" s="1"/>
  <c r="S30" i="12"/>
  <c r="E49" i="4" s="1"/>
  <c r="S4" i="12"/>
  <c r="E23" i="4" s="1"/>
  <c r="S14" i="12"/>
  <c r="E33" i="4" s="1"/>
  <c r="Q24" i="11"/>
  <c r="E38" i="5" s="1"/>
  <c r="Q28" i="11"/>
  <c r="E42" i="5" s="1"/>
  <c r="S15" i="12"/>
  <c r="E34" i="4" s="1"/>
  <c r="Q31" i="11"/>
  <c r="E45" i="5" s="1"/>
  <c r="S2" i="12"/>
  <c r="E21" i="4" s="1"/>
  <c r="S24" i="12"/>
  <c r="E43" i="4" s="1"/>
  <c r="S8" i="12"/>
  <c r="E27" i="4" s="1"/>
  <c r="S13" i="12"/>
  <c r="E32" i="4" s="1"/>
  <c r="S20" i="12"/>
  <c r="E39" i="4" s="1"/>
  <c r="Q12" i="11"/>
  <c r="E26" i="5" s="1"/>
  <c r="S12" i="12"/>
  <c r="E31" i="4" s="1"/>
  <c r="S28" i="12"/>
  <c r="E47" i="4" s="1"/>
  <c r="Q10" i="11"/>
  <c r="Q26" i="11"/>
  <c r="S16" i="12"/>
  <c r="E35" i="4" s="1"/>
  <c r="Q16" i="11"/>
  <c r="S7" i="12"/>
  <c r="E26" i="4" s="1"/>
  <c r="S3" i="12"/>
  <c r="E22" i="4" s="1"/>
  <c r="Q21" i="11"/>
  <c r="E35" i="5" s="1"/>
  <c r="Q8" i="11"/>
  <c r="E22" i="5" s="1"/>
  <c r="Q30" i="11"/>
  <c r="S11" i="12"/>
  <c r="E30" i="4" s="1"/>
  <c r="Q17" i="11"/>
  <c r="E31" i="5" s="1"/>
  <c r="S26" i="12"/>
  <c r="E45" i="4" s="1"/>
  <c r="Q27" i="11"/>
  <c r="E41" i="5" s="1"/>
  <c r="S23" i="12"/>
  <c r="E42" i="4" s="1"/>
  <c r="Q22" i="11"/>
  <c r="S27" i="12"/>
  <c r="E46" i="4" s="1"/>
  <c r="J4" i="11"/>
  <c r="I4" i="11"/>
  <c r="H4" i="11"/>
  <c r="G4" i="11"/>
  <c r="F4" i="11"/>
  <c r="E4" i="11"/>
  <c r="D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D6" authorId="0" shapeId="0" xr:uid="{89239302-98F1-EF49-B324-D613AC3D2F77}">
      <text>
        <r>
          <rPr>
            <sz val="10"/>
            <color rgb="FF000000"/>
            <rFont val="Tahoma"/>
            <family val="2"/>
          </rPr>
          <t>Brief description of the technology and identification of what is in and out of the asssessment scope.</t>
        </r>
      </text>
    </comment>
    <comment ref="G6" authorId="0" shapeId="0" xr:uid="{924226AE-F763-5C40-B7C3-2AA08BDA36D2}">
      <text>
        <r>
          <rPr>
            <sz val="10"/>
            <color rgb="FF000000"/>
            <rFont val="Tahoma"/>
            <family val="2"/>
          </rPr>
          <t xml:space="preserve">The individuals working on this assessment. </t>
        </r>
      </text>
    </comment>
    <comment ref="D8" authorId="0" shapeId="0" xr:uid="{7079E4FB-FEE5-CB4D-8FB2-D68A59E7F051}">
      <text>
        <r>
          <rPr>
            <sz val="10"/>
            <color rgb="FF000000"/>
            <rFont val="Tahoma"/>
            <family val="2"/>
          </rPr>
          <t xml:space="preserve">The name of the sanitation technology. 
</t>
        </r>
        <r>
          <rPr>
            <sz val="10"/>
            <color rgb="FF000000"/>
            <rFont val="Tahoma"/>
            <family val="2"/>
          </rPr>
          <t xml:space="preserve">
</t>
        </r>
        <r>
          <rPr>
            <sz val="10"/>
            <color rgb="FF000000"/>
            <rFont val="Tahoma"/>
            <family val="2"/>
          </rPr>
          <t xml:space="preserve">Example: Septic Tank
</t>
        </r>
      </text>
    </comment>
    <comment ref="D9" authorId="0" shapeId="0" xr:uid="{1E8C5DF1-DD76-A64C-9529-F3F2F76C0C68}">
      <text>
        <r>
          <rPr>
            <sz val="10"/>
            <color rgb="FF000000"/>
            <rFont val="Tahoma"/>
            <family val="2"/>
          </rPr>
          <t xml:space="preserve">The date(s) the assessment was conducted. </t>
        </r>
      </text>
    </comment>
    <comment ref="D10" authorId="0" shapeId="0" xr:uid="{D9952429-8CE3-5245-9784-9A86A3D67A87}">
      <text>
        <r>
          <rPr>
            <sz val="10"/>
            <color rgb="FF000000"/>
            <rFont val="Tahoma"/>
            <family val="2"/>
          </rPr>
          <t xml:space="preserve">Briefly describe the sanitation technology. 
</t>
        </r>
        <r>
          <rPr>
            <sz val="10"/>
            <color rgb="FF000000"/>
            <rFont val="Tahoma"/>
            <family val="2"/>
          </rPr>
          <t xml:space="preserve">
</t>
        </r>
        <r>
          <rPr>
            <sz val="10"/>
            <color rgb="FF000000"/>
            <rFont val="Tahoma"/>
            <family val="2"/>
          </rPr>
          <t>Example (Septic Tank): Underground two-chamber concrete septic tank with soak pit. Soak pit is built with pre-cast reinforced unlined concrete rings with no based. Soak pit is not filled with gravel.</t>
        </r>
      </text>
    </comment>
    <comment ref="D12" authorId="0" shapeId="0" xr:uid="{42114BFD-9759-014C-AC0F-8C9B5AC00736}">
      <text>
        <r>
          <rPr>
            <sz val="10"/>
            <color rgb="FF000000"/>
            <rFont val="Tahoma"/>
            <family val="2"/>
          </rPr>
          <t xml:space="preserve">What location is the sanitation technology assessed for? (e.g. country, region, state)
</t>
        </r>
        <r>
          <rPr>
            <sz val="10"/>
            <color rgb="FF000000"/>
            <rFont val="Tahoma"/>
            <family val="2"/>
          </rPr>
          <t xml:space="preserve">
</t>
        </r>
        <r>
          <rPr>
            <sz val="10"/>
            <color rgb="FF000000"/>
            <rFont val="Tahoma"/>
            <family val="2"/>
          </rPr>
          <t xml:space="preserve">Example: Rural, coastal Bangladesh. </t>
        </r>
      </text>
    </comment>
    <comment ref="D13" authorId="0" shapeId="0" xr:uid="{F41DF15D-0206-9C4B-8914-B71AF8FDB587}">
      <text>
        <r>
          <rPr>
            <sz val="10"/>
            <color rgb="FF000000"/>
            <rFont val="Tahoma"/>
            <family val="2"/>
          </rPr>
          <t xml:space="preserve">What components of the sanitation technology are included in this assessment? 
</t>
        </r>
        <r>
          <rPr>
            <sz val="10"/>
            <color rgb="FF000000"/>
            <rFont val="Tahoma"/>
            <family val="2"/>
          </rPr>
          <t xml:space="preserve">
</t>
        </r>
        <r>
          <rPr>
            <sz val="10"/>
            <color rgb="FF000000"/>
            <rFont val="Tahoma"/>
            <family val="2"/>
          </rPr>
          <t xml:space="preserve">Example: </t>
        </r>
        <r>
          <rPr>
            <sz val="10"/>
            <color rgb="FF000000"/>
            <rFont val="Arial"/>
            <family val="2"/>
          </rPr>
          <t xml:space="preserve">Septic tank; soak pit; pipe from tank to the soak pit; ventilation pipe </t>
        </r>
      </text>
    </comment>
    <comment ref="D15" authorId="0" shapeId="0" xr:uid="{F0A31CC7-5A97-FE4E-B731-A2BC04ABF8F0}">
      <text>
        <r>
          <rPr>
            <sz val="10"/>
            <color rgb="FF000000"/>
            <rFont val="Tahoma"/>
            <family val="2"/>
          </rPr>
          <t>What components of the sanitation technology are excluded from this assessment?
Example: Superstructure; pipes from toilet to the tank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Jess MacArthur</author>
  </authors>
  <commentList>
    <comment ref="E6" authorId="0" shapeId="0" xr:uid="{9A3115D7-9FF7-5C44-B428-58FF04C2D001}">
      <text>
        <r>
          <rPr>
            <sz val="10"/>
            <color rgb="FF000000"/>
            <rFont val="Tahoma"/>
            <family val="2"/>
          </rPr>
          <t xml:space="preserve">Indicate if the HET is relevant to the context in which you are assessing the ST.
</t>
        </r>
        <r>
          <rPr>
            <sz val="10"/>
            <color rgb="FF000000"/>
            <rFont val="Tahoma"/>
            <family val="2"/>
          </rPr>
          <t xml:space="preserve">
</t>
        </r>
        <r>
          <rPr>
            <sz val="10"/>
            <color rgb="FF000000"/>
            <rFont val="Tahoma"/>
            <family val="2"/>
          </rPr>
          <t>For example, if the ST is being assessed in a context that is not coastal and air temperature does not vary significantly, the 'high sea level' and 'changing air temperature' HETs may be deselected.</t>
        </r>
      </text>
    </comment>
    <comment ref="F6" authorId="0" shapeId="0" xr:uid="{97742818-9096-A747-90F8-6B736513EF0B}">
      <text>
        <r>
          <rPr>
            <sz val="10"/>
            <color rgb="FF000000"/>
            <rFont val="Tahoma"/>
            <family val="2"/>
          </rPr>
          <t xml:space="preserve">Provide comments on the nature of the hazardous event or trend in the context in which you are assessing and how climate change is likely to influence it.
</t>
        </r>
        <r>
          <rPr>
            <sz val="10"/>
            <color rgb="FF000000"/>
            <rFont val="Tahoma"/>
            <family val="2"/>
          </rPr>
          <t xml:space="preserve">
</t>
        </r>
        <r>
          <rPr>
            <sz val="10"/>
            <color rgb="FF000000"/>
            <rFont val="Tahoma"/>
            <family val="2"/>
          </rPr>
          <t>For example, flooding events are common in the wet season. These are expected to increase in intensity and frequency due to climate change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E19" authorId="0" shapeId="0" xr:uid="{CCEE290D-8E32-486C-870D-E25CF09738C8}">
      <text>
        <r>
          <rPr>
            <sz val="9"/>
            <color rgb="FF000000"/>
            <rFont val="Tahoma"/>
            <family val="2"/>
          </rPr>
          <t xml:space="preserve">Filter by HET to see only hazards that are relevant to that HET
</t>
        </r>
      </text>
    </comment>
    <comment ref="G19" authorId="1" shapeId="0" xr:uid="{534C0926-9434-5A46-8CB6-10765021A83C}">
      <text>
        <r>
          <rPr>
            <sz val="10"/>
            <color rgb="FF000000"/>
            <rFont val="Tahoma"/>
            <family val="2"/>
          </rPr>
          <t xml:space="preserve">If the sanitation technology is exposed to the specfic example of the hazard, how severe will the impact be?
Low = Little or no impact on the sanitation technology
Moderate = Moderate impact causing reduced performance
High = High impact likely causing a failure of the sanitation technology
</t>
        </r>
      </text>
    </comment>
    <comment ref="H19" authorId="1" shapeId="0" xr:uid="{B79318CE-7C7E-8047-AB29-89041566B81C}">
      <text>
        <r>
          <rPr>
            <sz val="10"/>
            <color rgb="FF000000"/>
            <rFont val="Tahoma"/>
            <family val="2"/>
          </rPr>
          <t>Why was the low, moderate or high impact rating given?</t>
        </r>
      </text>
    </comment>
    <comment ref="D21" authorId="0" shapeId="0" xr:uid="{2E038362-95EC-4805-A00C-EB644F9A22AA}">
      <text>
        <r>
          <rPr>
            <sz val="9"/>
            <color rgb="FF000000"/>
            <rFont val="Tahoma"/>
            <family val="2"/>
          </rPr>
          <t xml:space="preserve">An 8m3 mass of soil containing small rocks slides down a slope and into the ST </t>
        </r>
        <r>
          <rPr>
            <b/>
            <sz val="9"/>
            <color rgb="FF000000"/>
            <rFont val="Tahoma"/>
            <family val="2"/>
          </rPr>
          <t xml:space="preserve">  </t>
        </r>
      </text>
    </comment>
    <comment ref="D22" authorId="0" shapeId="0" xr:uid="{E949F652-DD98-4CEC-98D6-015979D744AB}">
      <text>
        <r>
          <rPr>
            <sz val="9"/>
            <color rgb="FF000000"/>
            <rFont val="Tahoma"/>
            <family val="2"/>
          </rPr>
          <t xml:space="preserve">Corrosion of parts exposed to saltwater or higher concentrations of waste during low flows happens two times faster than under normal conditions
</t>
        </r>
      </text>
    </comment>
    <comment ref="D23" authorId="0" shapeId="0" xr:uid="{5F98E2C8-5B56-468A-AAFF-4828F57CF294}">
      <text>
        <r>
          <rPr>
            <sz val="9"/>
            <color rgb="FF000000"/>
            <rFont val="Tahoma"/>
            <family val="2"/>
          </rPr>
          <t xml:space="preserve">Water or wind force that causes 30cm of topsoil to be removed at the base of the technology at one side
</t>
        </r>
      </text>
    </comment>
    <comment ref="D24" authorId="0" shapeId="0" xr:uid="{C5DA134F-25C0-496F-840C-E442C3CFE2D3}">
      <text>
        <r>
          <rPr>
            <sz val="9"/>
            <color indexed="81"/>
            <rFont val="Tahoma"/>
            <family val="2"/>
          </rPr>
          <t>Due to changes in temperature or moisture, the soil under the ST or in which the ST is buried undergoes daily and annual cyclic expansions and contractions</t>
        </r>
      </text>
    </comment>
    <comment ref="D25" authorId="0" shapeId="0" xr:uid="{EB61A283-6B8A-4CCC-A284-2D27B1EDB093}">
      <text>
        <r>
          <rPr>
            <sz val="9"/>
            <color rgb="FF000000"/>
            <rFont val="Tahoma"/>
            <family val="2"/>
          </rPr>
          <t>Low intensity fire where flame height reaches 60cm. Heat intense enough to scorch trees but not to the extent that trees will carry fire.</t>
        </r>
      </text>
    </comment>
    <comment ref="D26" authorId="0" shapeId="0" xr:uid="{FABBBC24-7E81-4CD2-9D61-8F41756118B3}">
      <text>
        <r>
          <rPr>
            <sz val="9"/>
            <color indexed="81"/>
            <rFont val="Tahoma"/>
            <family val="2"/>
          </rPr>
          <t xml:space="preserve">Enough flowing water to knock an adult over or cause a car to lose traction (i.e. ~10cm of flowing water)
</t>
        </r>
      </text>
    </comment>
    <comment ref="D27" authorId="0" shapeId="0" xr:uid="{9E08D266-8A63-4F77-99B7-0008B615442D}">
      <text>
        <r>
          <rPr>
            <sz val="9"/>
            <color indexed="81"/>
            <rFont val="Tahoma"/>
            <family val="2"/>
          </rPr>
          <t xml:space="preserve">Where sewers or pipes are used, a day's peak inflow velocity is triple the average daily inflow velocity due to increased usage, flushing or water ingress during wet periods
</t>
        </r>
      </text>
    </comment>
    <comment ref="D28" authorId="0" shapeId="0" xr:uid="{6FB86C7F-F372-4301-B7A8-DC26CA037359}">
      <text>
        <r>
          <rPr>
            <sz val="9"/>
            <color indexed="81"/>
            <rFont val="Tahoma"/>
            <family val="2"/>
          </rPr>
          <t xml:space="preserve">A day's inflow volume is triple the average daily inflow volume due to increased usage, flushing or water ingress during wet periods
</t>
        </r>
      </text>
    </comment>
    <comment ref="D29" authorId="0" shapeId="0" xr:uid="{8B1EEAB8-269A-431D-885C-5F8FEAFD89B9}">
      <text>
        <r>
          <rPr>
            <sz val="9"/>
            <color indexed="81"/>
            <rFont val="Tahoma"/>
            <family val="2"/>
          </rPr>
          <t xml:space="preserve">Where the ST discharges to a waterway, the waterway rises by 1m
</t>
        </r>
      </text>
    </comment>
    <comment ref="D30" authorId="0" shapeId="0" xr:uid="{BD8C9369-BF96-494C-939B-D2FB44C554E7}">
      <text>
        <r>
          <rPr>
            <sz val="9"/>
            <color indexed="81"/>
            <rFont val="Tahoma"/>
            <family val="2"/>
          </rPr>
          <t xml:space="preserve">Where sewers or pipes are used, the day's lowest inflow velocity is only 20% of the average daily inflow velocity due to decreased usage, flushing or water ingress during dry periods
</t>
        </r>
      </text>
    </comment>
    <comment ref="D31" authorId="0" shapeId="0" xr:uid="{7BAA064B-5328-4682-9F91-5A614511C66E}">
      <text>
        <r>
          <rPr>
            <sz val="9"/>
            <color indexed="81"/>
            <rFont val="Tahoma"/>
            <family val="2"/>
          </rPr>
          <t>The day's inflow volume is only 20% of the daily average inflow volume due to decreased usage, flushing, or water ingress during dry periods</t>
        </r>
      </text>
    </comment>
    <comment ref="D32" authorId="0" shapeId="0" xr:uid="{DC102BD4-946F-4366-85EC-A3753C1A706F}">
      <text>
        <r>
          <rPr>
            <sz val="9"/>
            <color indexed="81"/>
            <rFont val="Tahoma"/>
            <family val="2"/>
          </rPr>
          <t>Groundwater table rises to within 0.5m of the ground surface (potential to create water ingress or buoyancy force)</t>
        </r>
      </text>
    </comment>
    <comment ref="D33" authorId="0" shapeId="0" xr:uid="{D2B06961-48FD-4E11-AD68-0375FF57A737}">
      <text>
        <r>
          <rPr>
            <sz val="9"/>
            <color rgb="FF000000"/>
            <rFont val="Tahoma"/>
            <family val="2"/>
          </rPr>
          <t>Diurnal air temperature (variation in daily temperature) is 20⁰C</t>
        </r>
      </text>
    </comment>
    <comment ref="D34" authorId="0" shapeId="0" xr:uid="{484F3506-5C30-4E98-9F94-DA5A10F781BC}">
      <text>
        <r>
          <rPr>
            <sz val="9"/>
            <color indexed="81"/>
            <rFont val="Tahoma"/>
            <family val="2"/>
          </rPr>
          <t xml:space="preserve">Fallen tree uproots sewers or pipes within 60cm of the ground surface
</t>
        </r>
      </text>
    </comment>
    <comment ref="D35" authorId="0" shapeId="0" xr:uid="{F493A6DC-AAFC-42C8-963E-1ECDB4C9E295}">
      <text>
        <r>
          <rPr>
            <sz val="9"/>
            <color indexed="81"/>
            <rFont val="Tahoma"/>
            <family val="2"/>
          </rPr>
          <t>Where sewers or pipes are used, average monthly inflow velocity in the wet season is 40% higher than the dry season due  to changes in usage, flushing and water ingress</t>
        </r>
      </text>
    </comment>
    <comment ref="D36" authorId="0" shapeId="0" xr:uid="{2CCBE82B-825C-4E87-AC44-6848D369E279}">
      <text>
        <r>
          <rPr>
            <sz val="9"/>
            <color indexed="81"/>
            <rFont val="Tahoma"/>
            <family val="2"/>
          </rPr>
          <t>Average monthly inflow volume in the wet season is 40% higher than the dry season due  to changes in usage, flushing and water ingress</t>
        </r>
      </text>
    </comment>
    <comment ref="D37" authorId="0" shapeId="0" xr:uid="{6E639321-81BC-44D1-AA72-C20121C17EDF}">
      <text>
        <r>
          <rPr>
            <sz val="9"/>
            <color indexed="81"/>
            <rFont val="Tahoma"/>
            <family val="2"/>
          </rPr>
          <t>Any water ingress that may occur to the ST due to groundwater saturation and 30cm height of standing floodwater (potential for water damage, overflow, and excess siltation)</t>
        </r>
      </text>
    </comment>
    <comment ref="D38" authorId="0" shapeId="0" xr:uid="{CCC52616-AA4C-4767-921B-9901FF1E07EB}">
      <text>
        <r>
          <rPr>
            <sz val="9"/>
            <color indexed="81"/>
            <rFont val="Tahoma"/>
            <family val="2"/>
          </rPr>
          <t>Category 1 tropical cyclone: Sustained windspeeds of 63-88kph and gusts of 91-125 kph</t>
        </r>
        <r>
          <rPr>
            <b/>
            <sz val="9"/>
            <color indexed="81"/>
            <rFont val="Tahoma"/>
            <family val="2"/>
          </rPr>
          <t xml:space="preserve"> </t>
        </r>
      </text>
    </comment>
    <comment ref="D39" authorId="0" shapeId="0" xr:uid="{1CFC0DCE-8071-4DE9-94AF-40D4419035AE}">
      <text>
        <r>
          <rPr>
            <sz val="9"/>
            <color indexed="81"/>
            <rFont val="Tahoma"/>
            <family val="2"/>
          </rPr>
          <t>A 50kg tree branch breaks off and falls on the ST</t>
        </r>
      </text>
    </comment>
    <comment ref="D40" authorId="0" shapeId="0" xr:uid="{A6635091-A0F3-42EC-B9A8-4C08D6BC468D}">
      <text>
        <r>
          <rPr>
            <sz val="9"/>
            <color indexed="81"/>
            <rFont val="Tahoma"/>
            <family val="2"/>
          </rPr>
          <t>During a storm surge, seawater reaches outlet pipes or manholes</t>
        </r>
      </text>
    </comment>
    <comment ref="D41" authorId="0" shapeId="0" xr:uid="{793FC8F5-94E7-434F-8B24-65330C23E235}">
      <text>
        <r>
          <rPr>
            <sz val="9"/>
            <color indexed="81"/>
            <rFont val="Tahoma"/>
            <family val="2"/>
          </rPr>
          <t xml:space="preserve">Pathogen concentration varies by 50% across seasons
</t>
        </r>
      </text>
    </comment>
    <comment ref="D42" authorId="0" shapeId="0" xr:uid="{F2B231A5-ECCD-4169-B411-2D54B099C42E}">
      <text>
        <r>
          <rPr>
            <sz val="9"/>
            <color indexed="81"/>
            <rFont val="Tahoma"/>
            <family val="2"/>
          </rPr>
          <t>Five or more consecutive days of prolonged heat in which the daily maximum temperature is higher than the average maximum temperature by 5 °C or more (potential to affect biological treatment processes)</t>
        </r>
      </text>
    </comment>
    <comment ref="D43" authorId="0" shapeId="0" xr:uid="{6A8115B6-E26E-474C-B64B-03B2AB26B34D}">
      <text>
        <r>
          <rPr>
            <sz val="9"/>
            <color indexed="81"/>
            <rFont val="Tahoma"/>
            <family val="2"/>
          </rPr>
          <t>Inflow temperature changes by +/- 15⁰C over average expected inflow temperature</t>
        </r>
      </text>
    </comment>
    <comment ref="D44" authorId="0" shapeId="0" xr:uid="{C7FA0335-65A3-484E-A027-521104B1D85A}">
      <text>
        <r>
          <rPr>
            <sz val="9"/>
            <color indexed="81"/>
            <rFont val="Tahoma"/>
            <family val="2"/>
          </rPr>
          <t>Where the ST discharges to a waterway, the waterway lowers by 1m</t>
        </r>
      </text>
    </comment>
    <comment ref="D45" authorId="0" shapeId="0" xr:uid="{17769AFC-DE97-4D56-A630-E064D8FBE42F}">
      <text>
        <r>
          <rPr>
            <sz val="9"/>
            <color indexed="81"/>
            <rFont val="Tahoma"/>
            <family val="2"/>
          </rPr>
          <t>Operators and technicians cannot access the ST for operations and small, routine repairs for 3 days</t>
        </r>
      </text>
    </comment>
    <comment ref="D46" authorId="0" shapeId="0" xr:uid="{1465BBB2-3DBE-4E51-A8D1-18913C1A4A25}">
      <text>
        <r>
          <rPr>
            <sz val="9"/>
            <color indexed="81"/>
            <rFont val="Tahoma"/>
            <family val="2"/>
          </rPr>
          <t>The ST cannot be accessed for 3 days to repair major breakage (whichever major breakage is most likely to occur)</t>
        </r>
      </text>
    </comment>
    <comment ref="D47" authorId="0" shapeId="0" xr:uid="{CE79D5D7-F311-4474-A44D-D9ADB158D219}">
      <text>
        <r>
          <rPr>
            <sz val="9"/>
            <color indexed="81"/>
            <rFont val="Tahoma"/>
            <family val="2"/>
          </rPr>
          <t>External electricity cut off for 7 days</t>
        </r>
      </text>
    </comment>
    <comment ref="D48" authorId="0" shapeId="0" xr:uid="{78B1B035-8B79-4460-804B-9E113AF02EA8}">
      <text>
        <r>
          <rPr>
            <sz val="9"/>
            <color indexed="81"/>
            <rFont val="Tahoma"/>
            <family val="2"/>
          </rPr>
          <t>Faecal sludge emptying services cannot desludge the ST for 3 days when desludging is needed</t>
        </r>
      </text>
    </comment>
    <comment ref="D49" authorId="0" shapeId="0" xr:uid="{4FD254B5-98E6-4F3D-BE4C-785648B1E78D}">
      <text>
        <r>
          <rPr>
            <sz val="9"/>
            <color rgb="FF000000"/>
            <rFont val="Tahoma"/>
            <family val="2"/>
          </rPr>
          <t>Normal amounts of external water inputs used for operating the ST are cut off for 7 days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Jeremy Kohlitz</author>
    <author>Jess MacArthur</author>
  </authors>
  <commentList>
    <comment ref="F18" authorId="0" shapeId="0" xr:uid="{42B8CE40-6807-4EE5-9C4A-8E1BA11BF6ED}">
      <text>
        <r>
          <rPr>
            <sz val="9"/>
            <color indexed="81"/>
            <rFont val="Tahoma"/>
            <family val="2"/>
          </rPr>
          <t xml:space="preserve">If the design feature is reflected in the sanitation technology design in any way that supports resilience, select yes and describe it in the next column.
</t>
        </r>
      </text>
    </comment>
    <comment ref="G18" authorId="0" shapeId="0" xr:uid="{20AF6DC1-8844-490F-8279-7B69536AD59B}">
      <text>
        <r>
          <rPr>
            <sz val="10"/>
            <color indexed="81"/>
            <rFont val="Tahoma"/>
            <family val="2"/>
          </rPr>
          <t xml:space="preserve">If the design feature is reflected in the sanitation technology design, describe how it helps accommodate climate hazards
</t>
        </r>
      </text>
    </comment>
    <comment ref="H18" authorId="1" shapeId="0" xr:uid="{B6A34B30-8B8B-6A47-99B6-D5B636AA2352}">
      <text>
        <r>
          <rPr>
            <sz val="10"/>
            <color rgb="FF000000"/>
            <rFont val="Tahoma"/>
            <family val="2"/>
          </rPr>
          <t xml:space="preserve">If the design feature is absent or a weak point, how does this compromise the sanitation technology's climate resilience? 
</t>
        </r>
        <r>
          <rPr>
            <b/>
            <sz val="10"/>
            <color rgb="FF000000"/>
            <rFont val="Tahoma"/>
            <family val="2"/>
          </rPr>
          <t xml:space="preserve">
Note: </t>
        </r>
        <r>
          <rPr>
            <sz val="10"/>
            <color rgb="FF000000"/>
            <rFont val="Tahoma"/>
            <family val="2"/>
          </rPr>
          <t>Answering this question is optional. Some features are not relevant to a sanitation technology, or not integrated to avoid over-design. Leave blank if n/a or no ideas.</t>
        </r>
      </text>
    </comment>
    <comment ref="I18" authorId="1" shapeId="0" xr:uid="{20629AA0-5A62-5942-99AF-0A9C31B0307D}">
      <text>
        <r>
          <rPr>
            <sz val="10"/>
            <color rgb="FF000000"/>
            <rFont val="Tahoma"/>
            <family val="2"/>
          </rPr>
          <t>How could the climate resilience of the sanitation technology be improved through incorporating this design feature? Leave blank if n/a or no ideas.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Jess MacArthur</author>
    <author>Jeremy Kohlitz</author>
    <author>tc={913E4BF8-8871-464B-A587-473A20B5B1BF}</author>
  </authors>
  <commentList>
    <comment ref="E6" authorId="0" shapeId="0" xr:uid="{6ADA6395-B0FD-6B48-B55F-23EE4328481E}">
      <text>
        <r>
          <rPr>
            <b/>
            <sz val="10"/>
            <color rgb="FF000000"/>
            <rFont val="Tahoma"/>
            <family val="2"/>
          </rPr>
          <t>Calculated automatically from responses in step 3</t>
        </r>
      </text>
    </comment>
    <comment ref="E7" authorId="0" shapeId="0" xr:uid="{BEC0F2DC-5358-9248-9E7E-E324B18D0658}">
      <text>
        <r>
          <rPr>
            <sz val="10"/>
            <color rgb="FF000000"/>
            <rFont val="Tahoma"/>
            <family val="2"/>
          </rPr>
          <t>% hazards with low impact on sanitation technology</t>
        </r>
      </text>
    </comment>
    <comment ref="F7" authorId="0" shapeId="0" xr:uid="{E5F7649C-9064-9244-8C5D-D1D018E7EA77}">
      <text>
        <r>
          <rPr>
            <sz val="10"/>
            <color rgb="FF000000"/>
            <rFont val="Tahoma"/>
            <family val="2"/>
          </rPr>
          <t>% hazards with moderate impact on sanitation technology</t>
        </r>
      </text>
    </comment>
    <comment ref="G7" authorId="0" shapeId="0" xr:uid="{08F8D719-9B4B-9540-85C5-250EEF00B0B8}">
      <text>
        <r>
          <rPr>
            <sz val="10"/>
            <color rgb="FF000000"/>
            <rFont val="Tahoma"/>
            <family val="2"/>
          </rPr>
          <t>% hazards with high impact on sanitation technology</t>
        </r>
      </text>
    </comment>
    <comment ref="H7" authorId="1" shapeId="0" xr:uid="{3E4E84C4-5793-45D6-A755-8A82FFC5A28F}">
      <text>
        <r>
          <rPr>
            <b/>
            <sz val="9"/>
            <color rgb="FF000000"/>
            <rFont val="Tahoma"/>
            <family val="2"/>
          </rPr>
          <t>Calculated automatically from responses in step 3</t>
        </r>
        <r>
          <rPr>
            <sz val="9"/>
            <color rgb="FF000000"/>
            <rFont val="Tahoma"/>
            <family val="2"/>
          </rPr>
          <t xml:space="preserve">
</t>
        </r>
      </text>
    </comment>
    <comment ref="J7" authorId="0" shapeId="0" xr:uid="{05D40BD8-43F8-F343-B0E0-D1B7294F1820}">
      <text>
        <r>
          <rPr>
            <sz val="10"/>
            <color rgb="FF000000"/>
            <rFont val="Tahoma"/>
            <family val="2"/>
          </rPr>
          <t>Overall, how resilient is the sanitation technology against the hazardous event or trend?
Low Resilience = Likely to fail or have extended outage;
Medium resilience = reduced sanitation technology performance or temporary outage;
High resilience = continues to function</t>
        </r>
      </text>
    </comment>
    <comment ref="K7" authorId="1" shapeId="0" xr:uid="{196FB85D-0C4B-4E0D-BCEE-66CEE43F9AB8}">
      <text>
        <r>
          <rPr>
            <sz val="9"/>
            <color rgb="FF000000"/>
            <rFont val="Tahoma"/>
            <family val="2"/>
          </rPr>
          <t>Why was the low, medium or high rating given?</t>
        </r>
      </text>
    </comment>
    <comment ref="H8" authorId="2" shapeId="0" xr:uid="{913E4BF8-8871-464B-A587-473A20B5B1BF}">
      <text>
        <r>
          <rPr>
            <sz val="11"/>
            <color theme="1"/>
            <rFont val="Arial"/>
            <family val="2"/>
            <scheme val="minor"/>
          </rPr>
          <t>[Threaded comment]
Your version of Excel allows you to read this threaded comment; however, any edits to it will get removed if the file is opened in a newer version of Excel. Learn more: https://go.microsoft.com/fwlink/?linkid=870924
Comment:
    Hide column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<sst xmlns="http://schemas.openxmlformats.org/spreadsheetml/2006/main" count="789" uniqueCount="336">
  <si>
    <t>Flood</t>
  </si>
  <si>
    <t>Water ingress / inundation</t>
  </si>
  <si>
    <t>Increased levels of receiving waterways</t>
  </si>
  <si>
    <t>Erosion</t>
  </si>
  <si>
    <t>No</t>
  </si>
  <si>
    <t>Yes</t>
  </si>
  <si>
    <t>Oversizing</t>
  </si>
  <si>
    <t>Shapes that distribute</t>
  </si>
  <si>
    <t>Circumvention</t>
  </si>
  <si>
    <t>Sealing and barriers</t>
  </si>
  <si>
    <t>Raising</t>
  </si>
  <si>
    <t>No/low inputs</t>
  </si>
  <si>
    <t>Platform design</t>
  </si>
  <si>
    <t>Redundancy and dive</t>
  </si>
  <si>
    <t>Frangibility</t>
  </si>
  <si>
    <t>Facilitating fast recovery</t>
  </si>
  <si>
    <t>Repair speed</t>
  </si>
  <si>
    <t>Limiting consequences of complete failure</t>
  </si>
  <si>
    <t>Safe disposal</t>
  </si>
  <si>
    <t>Fail-silence</t>
  </si>
  <si>
    <t xml:space="preserve"> </t>
  </si>
  <si>
    <t>Changing Precipitation Patterns</t>
  </si>
  <si>
    <t>High Sea Level</t>
  </si>
  <si>
    <t>Fire Weather</t>
  </si>
  <si>
    <t>Severe Wind</t>
  </si>
  <si>
    <t>Droughts</t>
  </si>
  <si>
    <t>Changing Air Temperature</t>
  </si>
  <si>
    <t>Extreme Heat</t>
  </si>
  <si>
    <t>Portability</t>
  </si>
  <si>
    <t>Adaptability</t>
  </si>
  <si>
    <t>Modular design</t>
  </si>
  <si>
    <t>Signalling</t>
  </si>
  <si>
    <t>Decentralisation</t>
  </si>
  <si>
    <t>Fail-operational</t>
  </si>
  <si>
    <t>Reusable materials</t>
  </si>
  <si>
    <t>relevent List Options</t>
  </si>
  <si>
    <t>Potential Hazard</t>
  </si>
  <si>
    <t>HazardRisk Options</t>
  </si>
  <si>
    <t>Low</t>
  </si>
  <si>
    <t>High</t>
  </si>
  <si>
    <t>Rating Options (2)</t>
  </si>
  <si>
    <t>Rating Options (3)</t>
  </si>
  <si>
    <t>Middle</t>
  </si>
  <si>
    <t>rating overall</t>
  </si>
  <si>
    <t>Summary</t>
  </si>
  <si>
    <t>Used to store drop down list information</t>
  </si>
  <si>
    <t>Description</t>
  </si>
  <si>
    <t>User Relevent</t>
  </si>
  <si>
    <t>ReportOptions</t>
  </si>
  <si>
    <t>Detailed</t>
  </si>
  <si>
    <t>Hazards</t>
  </si>
  <si>
    <t>Scoping</t>
  </si>
  <si>
    <t>Response</t>
  </si>
  <si>
    <t>Accessibility for rapid flaw detection and repair</t>
  </si>
  <si>
    <t>CIDS</t>
  </si>
  <si>
    <r>
      <rPr>
        <b/>
        <sz val="11"/>
        <color rgb="FF000000"/>
        <rFont val="Arial"/>
        <family val="2"/>
      </rPr>
      <t>No/low Inputs</t>
    </r>
    <r>
      <rPr>
        <sz val="10"/>
        <color rgb="FF000000"/>
        <rFont val="Arial"/>
        <family val="2"/>
      </rPr>
      <t xml:space="preserve">
</t>
    </r>
    <r>
      <rPr>
        <sz val="9"/>
        <color rgb="FF000000"/>
        <rFont val="Arial"/>
        <family val="2"/>
      </rPr>
      <t>Technologies that require little or no inputs (e.g. electricity, water, human operators) to operate, thus reducing the need for inputs that could be exposed to disturbances.</t>
    </r>
  </si>
  <si>
    <r>
      <rPr>
        <b/>
        <sz val="11"/>
        <color rgb="FF000000"/>
        <rFont val="Arial"/>
        <family val="2"/>
      </rPr>
      <t>Armouring and Strengthening</t>
    </r>
    <r>
      <rPr>
        <sz val="10"/>
        <color rgb="FF000000"/>
        <rFont val="Arial"/>
        <family val="2"/>
      </rPr>
      <t xml:space="preserve">
</t>
    </r>
    <r>
      <rPr>
        <sz val="9"/>
        <color rgb="FF000000"/>
        <rFont val="Arial"/>
        <family val="2"/>
      </rPr>
      <t>Hardening or stiffening the technology or its components against an expected force.</t>
    </r>
  </si>
  <si>
    <r>
      <rPr>
        <b/>
        <sz val="11"/>
        <color rgb="FF000000"/>
        <rFont val="Arial"/>
        <family val="2"/>
      </rPr>
      <t>Shapes that distribute pressure</t>
    </r>
    <r>
      <rPr>
        <sz val="10"/>
        <color rgb="FF000000"/>
        <rFont val="Arial"/>
        <family val="2"/>
      </rPr>
      <t xml:space="preserve">
</t>
    </r>
    <r>
      <rPr>
        <sz val="9"/>
        <color rgb="FF000000"/>
        <rFont val="Arial"/>
        <family val="2"/>
      </rPr>
      <t>The shape of the technology creates more uniform distribution of stress over its cross-section, thus reducing the risk of failure at weaker points.</t>
    </r>
  </si>
  <si>
    <r>
      <rPr>
        <b/>
        <sz val="11"/>
        <color rgb="FF000000"/>
        <rFont val="Arial"/>
        <family val="2"/>
      </rPr>
      <t>Circumvention</t>
    </r>
    <r>
      <rPr>
        <sz val="10"/>
        <color rgb="FF000000"/>
        <rFont val="Arial"/>
        <family val="2"/>
      </rPr>
      <t xml:space="preserve">
</t>
    </r>
    <r>
      <rPr>
        <sz val="9"/>
        <color rgb="FF000000"/>
        <rFont val="Arial"/>
        <family val="2"/>
      </rPr>
      <t>Technology materials or designs that allow wind or water to pass through so that the stress on the technology or component is reduced.</t>
    </r>
  </si>
  <si>
    <r>
      <rPr>
        <b/>
        <sz val="11"/>
        <color rgb="FF000000"/>
        <rFont val="Arial"/>
        <family val="2"/>
      </rPr>
      <t>Sealing and Barriers</t>
    </r>
    <r>
      <rPr>
        <sz val="10"/>
        <color rgb="FF000000"/>
        <rFont val="Arial"/>
        <family val="2"/>
      </rPr>
      <t xml:space="preserve">
</t>
    </r>
    <r>
      <rPr>
        <sz val="9"/>
        <color rgb="FF000000"/>
        <rFont val="Arial"/>
        <family val="2"/>
      </rPr>
      <t>Integrating seals, barriers or other forms of protection into the technology to protect critical components or processes from being disrupted by a hazard.</t>
    </r>
  </si>
  <si>
    <r>
      <rPr>
        <b/>
        <sz val="11"/>
        <color rgb="FF000000"/>
        <rFont val="Arial"/>
        <family val="2"/>
      </rPr>
      <t>Modular design</t>
    </r>
    <r>
      <rPr>
        <sz val="10"/>
        <color rgb="FF000000"/>
        <rFont val="Arial"/>
        <family val="2"/>
      </rPr>
      <t xml:space="preserve">
</t>
    </r>
    <r>
      <rPr>
        <sz val="9"/>
        <color rgb="FF000000"/>
        <rFont val="Arial"/>
        <family val="2"/>
      </rPr>
      <t>Additional modules can be added (plug-in type model) or removed to increase or decrease capacity of the system to accommodate variability in demand and environmental conditions.</t>
    </r>
  </si>
  <si>
    <r>
      <rPr>
        <b/>
        <sz val="11"/>
        <color rgb="FF000000"/>
        <rFont val="Arial"/>
        <family val="2"/>
      </rPr>
      <t>Platform design</t>
    </r>
    <r>
      <rPr>
        <sz val="10"/>
        <color rgb="FF000000"/>
        <rFont val="Arial"/>
        <family val="2"/>
      </rPr>
      <t xml:space="preserve">
</t>
    </r>
    <r>
      <rPr>
        <sz val="9"/>
        <color rgb="FF000000"/>
        <rFont val="Arial"/>
        <family val="2"/>
      </rPr>
      <t>The technology shares components with other similar technologies, which makes it easier to transition between technologies to suit customer demand or prevailing environmental conditions.</t>
    </r>
  </si>
  <si>
    <r>
      <rPr>
        <b/>
        <sz val="11"/>
        <color rgb="FF000000"/>
        <rFont val="Arial"/>
        <family val="2"/>
      </rPr>
      <t>Redundancy and diversity</t>
    </r>
    <r>
      <rPr>
        <sz val="10"/>
        <color rgb="FF000000"/>
        <rFont val="Arial"/>
        <family val="2"/>
      </rPr>
      <t xml:space="preserve">
</t>
    </r>
    <r>
      <rPr>
        <sz val="9"/>
        <color rgb="FF000000"/>
        <rFont val="Arial"/>
        <family val="2"/>
      </rPr>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r>
  </si>
  <si>
    <r>
      <rPr>
        <b/>
        <sz val="11"/>
        <color rgb="FF000000"/>
        <rFont val="Arial"/>
        <family val="2"/>
      </rPr>
      <t>Signalling</t>
    </r>
    <r>
      <rPr>
        <sz val="10"/>
        <color rgb="FF000000"/>
        <rFont val="Arial"/>
        <family val="2"/>
      </rPr>
      <t xml:space="preserve">
</t>
    </r>
    <r>
      <rPr>
        <sz val="9"/>
        <color rgb="FF000000"/>
        <rFont val="Arial"/>
        <family val="2"/>
      </rPr>
      <t>The technology, by the nature of how it functions or by intentional design, has a way of signalling to operators or users when the technology requires modification to prevent failure or to enhance its performance.</t>
    </r>
  </si>
  <si>
    <r>
      <rPr>
        <b/>
        <sz val="11"/>
        <color rgb="FF000000"/>
        <rFont val="Arial"/>
        <family val="2"/>
      </rPr>
      <t>Frangibility</t>
    </r>
    <r>
      <rPr>
        <sz val="10"/>
        <color rgb="FF000000"/>
        <rFont val="Arial"/>
        <family val="2"/>
      </rPr>
      <t xml:space="preserve">
</t>
    </r>
    <r>
      <rPr>
        <sz val="9"/>
        <color rgb="FF000000"/>
        <rFont val="Arial"/>
        <family val="2"/>
      </rPr>
      <t>Less essential components of the technology are designed to breakaway or fail when exposed to a certain level of pressure to protect more essential components of the technology.</t>
    </r>
  </si>
  <si>
    <r>
      <rPr>
        <b/>
        <sz val="11"/>
        <color rgb="FF000000"/>
        <rFont val="Arial"/>
        <family val="2"/>
      </rPr>
      <t>Fail-operational</t>
    </r>
    <r>
      <rPr>
        <sz val="10"/>
        <color rgb="FF000000"/>
        <rFont val="Arial"/>
        <family val="2"/>
      </rPr>
      <t xml:space="preserve">
</t>
    </r>
    <r>
      <rPr>
        <sz val="9"/>
        <color rgb="FF000000"/>
        <rFont val="Arial"/>
        <family val="2"/>
      </rPr>
      <t>The technology can still provide its overall function even when components or processes are damaged/compromised and undergoing repair.</t>
    </r>
  </si>
  <si>
    <r>
      <rPr>
        <b/>
        <sz val="11"/>
        <color rgb="FF000000"/>
        <rFont val="Arial"/>
        <family val="2"/>
      </rPr>
      <t>Safe disposal</t>
    </r>
    <r>
      <rPr>
        <sz val="10"/>
        <color rgb="FF000000"/>
        <rFont val="Arial"/>
        <family val="2"/>
      </rPr>
      <t xml:space="preserve">
</t>
    </r>
    <r>
      <rPr>
        <sz val="9"/>
        <color rgb="FF000000"/>
        <rFont val="Arial"/>
        <family val="2"/>
      </rPr>
      <t>The materials from the destroyed technology are not toxic to the environment or public health and can be safely disposed.</t>
    </r>
  </si>
  <si>
    <r>
      <rPr>
        <b/>
        <sz val="11"/>
        <color rgb="FF000000"/>
        <rFont val="Arial"/>
        <family val="2"/>
      </rPr>
      <t>Reusable materials</t>
    </r>
    <r>
      <rPr>
        <sz val="10"/>
        <color rgb="FF000000"/>
        <rFont val="Arial"/>
        <family val="2"/>
      </rPr>
      <t xml:space="preserve">
</t>
    </r>
    <r>
      <rPr>
        <sz val="9"/>
        <color rgb="FF000000"/>
        <rFont val="Arial"/>
        <family val="2"/>
      </rPr>
      <t>The materials from the destroyed technology can be reused for other purposes (including rebuilding the technology).</t>
    </r>
  </si>
  <si>
    <r>
      <rPr>
        <b/>
        <sz val="11"/>
        <color rgb="FF000000"/>
        <rFont val="Arial"/>
        <family val="2"/>
      </rPr>
      <t>Repair speed</t>
    </r>
    <r>
      <rPr>
        <sz val="10"/>
        <color rgb="FF000000"/>
        <rFont val="Arial"/>
        <family val="2"/>
      </rPr>
      <t xml:space="preserve">
</t>
    </r>
    <r>
      <rPr>
        <sz val="9"/>
        <color rgb="FF000000"/>
        <rFont val="Arial"/>
        <family val="2"/>
      </rPr>
      <t>The technology, its components, processes, or its operations can be quickly replaced, rebuilt or restored if destroyed or disrupted so that performance downtime or degradation is minimised.</t>
    </r>
  </si>
  <si>
    <r>
      <rPr>
        <b/>
        <sz val="11"/>
        <color rgb="FF000000"/>
        <rFont val="Arial"/>
        <family val="2"/>
      </rPr>
      <t>Hybridising</t>
    </r>
    <r>
      <rPr>
        <sz val="10"/>
        <color rgb="FF000000"/>
        <rFont val="Arial"/>
        <family val="2"/>
      </rPr>
      <t xml:space="preserve">
</t>
    </r>
    <r>
      <rPr>
        <sz val="9"/>
        <color rgb="FF000000"/>
        <rFont val="Arial"/>
        <family val="2"/>
      </rPr>
      <t>Unrelated systems or technologies share the same physical space or structure, thus saving space and enhancing opportunities for reciprocity.</t>
    </r>
  </si>
  <si>
    <r>
      <rPr>
        <b/>
        <sz val="11"/>
        <color rgb="FF000000"/>
        <rFont val="Arial"/>
        <family val="2"/>
      </rPr>
      <t>Transformative capacity</t>
    </r>
    <r>
      <rPr>
        <sz val="10"/>
        <color rgb="FF000000"/>
        <rFont val="Arial"/>
        <family val="2"/>
      </rPr>
      <t xml:space="preserve">
</t>
    </r>
    <r>
      <rPr>
        <sz val="9"/>
        <color rgb="FF000000"/>
        <rFont val="Arial"/>
        <family val="2"/>
      </rPr>
      <t>The technology provides an additional service(s) beyond its usual intent that further aids resilient communities.</t>
    </r>
  </si>
  <si>
    <t>Reduced inflow volume</t>
  </si>
  <si>
    <t xml:space="preserve">Rise in groundwater level and/or groundwater saturation </t>
  </si>
  <si>
    <t xml:space="preserve">Temperature driven expansion/contraction of materials (forces on infrastructure) </t>
  </si>
  <si>
    <t>Uprooting of trees (impact on buried structures)</t>
  </si>
  <si>
    <t>Variable inflow velocity</t>
  </si>
  <si>
    <t>Variable inflow volume</t>
  </si>
  <si>
    <t>Wind force on sanitation structures</t>
  </si>
  <si>
    <t>Wind-blown debris (e.g. trees)</t>
  </si>
  <si>
    <t>Biological organisms exposed to saltwater</t>
  </si>
  <si>
    <t>Changes in pathogen concentration in inflow</t>
  </si>
  <si>
    <t>Expansion / contraction of soils (forces on buried structures)</t>
  </si>
  <si>
    <t>Increased inflow velocity</t>
  </si>
  <si>
    <t>Increased inflow volume</t>
  </si>
  <si>
    <t>Rapid change in inflow temperature</t>
  </si>
  <si>
    <t>Reduced dilution capacity of receiving waters</t>
  </si>
  <si>
    <t>Reduced inflow velocity</t>
  </si>
  <si>
    <t>Disrupted access to ST for O&amp;M</t>
  </si>
  <si>
    <t>Disrupted electricity inputs to ST</t>
  </si>
  <si>
    <t>Disrupted water inputs to ST</t>
  </si>
  <si>
    <t>Corrosion</t>
  </si>
  <si>
    <t>Exposure to flames</t>
  </si>
  <si>
    <t>Force of flood waters</t>
  </si>
  <si>
    <t>Changing precipitation patterns</t>
  </si>
  <si>
    <t>High sea level</t>
  </si>
  <si>
    <t>Fire weather</t>
  </si>
  <si>
    <t>Severe wind</t>
  </si>
  <si>
    <t>Changing air temperature</t>
  </si>
  <si>
    <t>Extreme heat</t>
  </si>
  <si>
    <t>Code</t>
  </si>
  <si>
    <t>A1</t>
  </si>
  <si>
    <t>B1</t>
  </si>
  <si>
    <t>C1</t>
  </si>
  <si>
    <t>A3</t>
  </si>
  <si>
    <t>A4</t>
  </si>
  <si>
    <t>A5</t>
  </si>
  <si>
    <t>A6</t>
  </si>
  <si>
    <t>A7</t>
  </si>
  <si>
    <t>A8</t>
  </si>
  <si>
    <t>A9</t>
  </si>
  <si>
    <t>A10</t>
  </si>
  <si>
    <t>A12</t>
  </si>
  <si>
    <t>A13</t>
  </si>
  <si>
    <t>A14</t>
  </si>
  <si>
    <t>A16</t>
  </si>
  <si>
    <t>A17</t>
  </si>
  <si>
    <t>A18</t>
  </si>
  <si>
    <t>A19</t>
  </si>
  <si>
    <t>A20</t>
  </si>
  <si>
    <t>A21</t>
  </si>
  <si>
    <t>A22</t>
  </si>
  <si>
    <t>B2</t>
  </si>
  <si>
    <t>B3</t>
  </si>
  <si>
    <t>B9</t>
  </si>
  <si>
    <t>B10</t>
  </si>
  <si>
    <t>C2</t>
  </si>
  <si>
    <t>C3</t>
  </si>
  <si>
    <t>C4</t>
  </si>
  <si>
    <t>ToggleHazards</t>
  </si>
  <si>
    <t>Armouring and Strengthening</t>
  </si>
  <si>
    <t>Reciprocity</t>
  </si>
  <si>
    <t>Hybridising</t>
  </si>
  <si>
    <t>Transformative capacity</t>
  </si>
  <si>
    <t>4. Containing failures</t>
  </si>
  <si>
    <t>1. Avoiding exposure to hazards</t>
  </si>
  <si>
    <t>2. Withstanding exposure to hazards</t>
  </si>
  <si>
    <t>3.Enabling flexibility</t>
  </si>
  <si>
    <t>Moderate</t>
  </si>
  <si>
    <t>OverallScore</t>
  </si>
  <si>
    <t>Moderate-High</t>
  </si>
  <si>
    <t>Rel</t>
  </si>
  <si>
    <t>Score1</t>
  </si>
  <si>
    <t>Q1</t>
  </si>
  <si>
    <t>Low-Moderate</t>
  </si>
  <si>
    <t>Comment</t>
  </si>
  <si>
    <t>Relevant</t>
  </si>
  <si>
    <t>Name</t>
  </si>
  <si>
    <t>Count</t>
  </si>
  <si>
    <t>Burying</t>
  </si>
  <si>
    <t>String</t>
  </si>
  <si>
    <t>Hazard Score - Low</t>
  </si>
  <si>
    <t>Hazard Score - Moderate</t>
  </si>
  <si>
    <t>Hazard Score - High</t>
  </si>
  <si>
    <t>Comments</t>
  </si>
  <si>
    <t>Score</t>
  </si>
  <si>
    <t>Characteristics</t>
  </si>
  <si>
    <t>Low %</t>
  </si>
  <si>
    <t>Moderate %</t>
  </si>
  <si>
    <t>High %</t>
  </si>
  <si>
    <t>Landslides (forces, burying)</t>
  </si>
  <si>
    <t>Example:
Floods</t>
  </si>
  <si>
    <t xml:space="preserve">The superstructure, combined with the raising of the ST 1 metre above ground, and sealed storage tanks supports the ST resilience to floods. However, the ST is not off-grid so functionality could be temporarily impacted in floods. </t>
  </si>
  <si>
    <t>Holding tank non-return prevents backflow into toilet in flood. Sealable treatment area door prevents flood inundation. Electrics are sealed and can sustain temporary flood inundation. Roof eaves &amp; insulation mitigate high temps by protecting equipment and supporting thermal comfort in toilet area.</t>
  </si>
  <si>
    <t>Changes to biological processes or biota (e.g. algal blooms or pond drying impacting biological treatment)</t>
  </si>
  <si>
    <t>Low impact</t>
  </si>
  <si>
    <t>Overall resilience self-assessment</t>
  </si>
  <si>
    <t>Disrupted FS/excreta collection and delivery</t>
  </si>
  <si>
    <t>Technology is raised on a slab, design guidelines recommend placing away from floodplain. Armouring is incorporated as superstructure is a shipping container mitigating flood water force and inundation. Unsealed electrical equipment remains vulnerable to inundation.</t>
  </si>
  <si>
    <t>Low Impact</t>
  </si>
  <si>
    <t>Moderate Impact</t>
  </si>
  <si>
    <t>High Impact</t>
  </si>
  <si>
    <t>Score Weight</t>
  </si>
  <si>
    <t>Overall</t>
  </si>
  <si>
    <t>resilience rating</t>
  </si>
  <si>
    <t>Low Resilience</t>
  </si>
  <si>
    <t>Medium Resilience</t>
  </si>
  <si>
    <t>High Resilience</t>
  </si>
  <si>
    <t>AutoCalc</t>
  </si>
  <si>
    <t>SelfAssessment</t>
  </si>
  <si>
    <t>Q2</t>
  </si>
  <si>
    <t>Details</t>
  </si>
  <si>
    <t>Example</t>
  </si>
  <si>
    <t xml:space="preserve">💦 </t>
  </si>
  <si>
    <t>Assessment Team</t>
  </si>
  <si>
    <t>B. Assessment date</t>
  </si>
  <si>
    <t>A. Technology name</t>
  </si>
  <si>
    <t>C. Technology description</t>
  </si>
  <si>
    <t>E. Included components</t>
  </si>
  <si>
    <t>F. Excluded components</t>
  </si>
  <si>
    <t xml:space="preserve">🌧 </t>
  </si>
  <si>
    <t>🔥</t>
  </si>
  <si>
    <t xml:space="preserve">🌵 </t>
  </si>
  <si>
    <t>🌡</t>
  </si>
  <si>
    <t>⁉</t>
  </si>
  <si>
    <t>💦  Floods</t>
  </si>
  <si>
    <t>🔥 Fire weather</t>
  </si>
  <si>
    <t>🌬 Severe wind</t>
  </si>
  <si>
    <t>🌵 Drought</t>
  </si>
  <si>
    <t>🌡 Changing air temperature</t>
  </si>
  <si>
    <t>🥵 Extreme heat</t>
  </si>
  <si>
    <t>🌧 Changing precipitation patterns</t>
  </si>
  <si>
    <t>Column1</t>
  </si>
  <si>
    <t>Column2</t>
  </si>
  <si>
    <t>Column3</t>
  </si>
  <si>
    <t>Column4</t>
  </si>
  <si>
    <t>Icon</t>
  </si>
  <si>
    <t>Column10</t>
  </si>
  <si>
    <t>Column13</t>
  </si>
  <si>
    <t>Sanitation Technology Climate Resilience Summary</t>
  </si>
  <si>
    <t>Hazards Impact</t>
  </si>
  <si>
    <t>Justification</t>
  </si>
  <si>
    <t>🏝High sea level</t>
  </si>
  <si>
    <t>Potential Improvements</t>
  </si>
  <si>
    <t>☀️</t>
  </si>
  <si>
    <t>☀️ Extreme heat</t>
  </si>
  <si>
    <t>💨</t>
  </si>
  <si>
    <t>🌊</t>
  </si>
  <si>
    <t>✅ Yes</t>
  </si>
  <si>
    <r>
      <rPr>
        <b/>
        <sz val="11"/>
        <color rgb="FF000000"/>
        <rFont val="Arial"/>
        <family val="2"/>
      </rPr>
      <t>Raising</t>
    </r>
    <r>
      <rPr>
        <sz val="10"/>
        <color rgb="FF000000"/>
        <rFont val="Arial"/>
        <family val="2"/>
      </rPr>
      <t xml:space="preserve">
</t>
    </r>
    <r>
      <rPr>
        <sz val="9"/>
        <color rgb="FF000000"/>
        <rFont val="Arial"/>
        <family val="2"/>
      </rPr>
      <t>Raising the technology or critical components so they are less likely to come into contact with floodwater/groundwater.</t>
    </r>
  </si>
  <si>
    <r>
      <rPr>
        <b/>
        <sz val="11"/>
        <rFont val="Arial"/>
        <family val="2"/>
      </rPr>
      <t>Burying</t>
    </r>
    <r>
      <rPr>
        <sz val="10"/>
        <rFont val="Arial"/>
        <family val="2"/>
      </rPr>
      <t xml:space="preserve">
</t>
    </r>
    <r>
      <rPr>
        <sz val="9"/>
        <rFont val="Arial"/>
        <family val="2"/>
      </rPr>
      <t xml:space="preserve">Installing the technology or its components underground so that they are less likely to come into contact with wind pressure, fire, or force of flooding.
</t>
    </r>
  </si>
  <si>
    <t>💨 Severe wind</t>
  </si>
  <si>
    <t>🌊 High sea level</t>
  </si>
  <si>
    <t xml:space="preserve">Relevant Design Feature </t>
  </si>
  <si>
    <r>
      <t xml:space="preserve">6. Facilitating fast recovery
</t>
    </r>
    <r>
      <rPr>
        <sz val="12"/>
        <color rgb="FF3F50B5"/>
        <rFont val="Arial"/>
        <family val="2"/>
      </rPr>
      <t>Features that enable the ST to be quickly rebuilt or restored if they are damaged, disrupted or destroyed by a climate hazard.</t>
    </r>
  </si>
  <si>
    <r>
      <t xml:space="preserve">5. Limiting consequences of complete failure
</t>
    </r>
    <r>
      <rPr>
        <sz val="12"/>
        <color rgb="FF3F50B5"/>
        <rFont val="Arial"/>
        <family val="2"/>
      </rPr>
      <t>Features that minimise the negative health and environmental consequences of complete ST failure due to a climate hazard.</t>
    </r>
  </si>
  <si>
    <t>⛔️ No</t>
  </si>
  <si>
    <r>
      <t xml:space="preserve">Sealing and barriers
</t>
    </r>
    <r>
      <rPr>
        <sz val="10"/>
        <color theme="2"/>
        <rFont val="Arial (Body)"/>
      </rPr>
      <t>Integrating seals, barriers or other forms of protection into the technology to protect critical components or processes from being disrupted by a hazard.</t>
    </r>
  </si>
  <si>
    <t>Select One</t>
  </si>
  <si>
    <t>Detail</t>
  </si>
  <si>
    <t>Hazardous events &amp; trends</t>
  </si>
  <si>
    <t>Hazardous events &amp; trends (HET)</t>
  </si>
  <si>
    <t>HET Characteristics</t>
  </si>
  <si>
    <t>Selected HETs</t>
  </si>
  <si>
    <t>Is the HET relevant?</t>
  </si>
  <si>
    <t>In floods, the absence of sealing in the toilet areas poses a risk of floodwater ingress into treatment system.</t>
  </si>
  <si>
    <t>A sealable door to the toilet area could be installed at low cost to seal this area against flood inundation.</t>
  </si>
  <si>
    <r>
      <rPr>
        <b/>
        <sz val="11"/>
        <color rgb="FF000000"/>
        <rFont val="Arial"/>
        <family val="2"/>
      </rPr>
      <t>Oversizing</t>
    </r>
    <r>
      <rPr>
        <sz val="10"/>
        <color rgb="FF000000"/>
        <rFont val="Arial"/>
        <family val="2"/>
      </rPr>
      <t xml:space="preserve">
</t>
    </r>
    <r>
      <rPr>
        <sz val="9"/>
        <color rgb="FF000000"/>
        <rFont val="Arial"/>
        <family val="2"/>
      </rPr>
      <t>Increasing the tolerance or capacity of the technology or its component so that it can accommodate extreme conditions,  projected changes in conditions, or changes in number of users.</t>
    </r>
  </si>
  <si>
    <r>
      <t>3. Enabling flexibility
F</t>
    </r>
    <r>
      <rPr>
        <sz val="12"/>
        <color rgb="FF3F50B5"/>
        <rFont val="Arial"/>
        <family val="2"/>
      </rPr>
      <t>eatures that enable the ST to be adapted or reconfigured, or have its operation changed, in order to continue providing services when exposed to climate hazards.</t>
    </r>
  </si>
  <si>
    <r>
      <rPr>
        <b/>
        <sz val="11"/>
        <color rgb="FF000000"/>
        <rFont val="Arial"/>
        <family val="2"/>
      </rPr>
      <t>Adaptability</t>
    </r>
    <r>
      <rPr>
        <sz val="10"/>
        <color rgb="FF000000"/>
        <rFont val="Arial"/>
        <family val="2"/>
      </rPr>
      <t xml:space="preserve">
</t>
    </r>
    <r>
      <rPr>
        <sz val="9"/>
        <color rgb="FF000000"/>
        <rFont val="Arial"/>
        <family val="2"/>
      </rPr>
      <t>The technology design can be adapted or upgraded easily to function better under the changing environmental conditions (e.g. increasingly wet or increasingly dry conditions).</t>
    </r>
  </si>
  <si>
    <r>
      <rPr>
        <b/>
        <sz val="11"/>
        <color rgb="FF000000"/>
        <rFont val="Arial"/>
        <family val="2"/>
      </rPr>
      <t>Decentralisation</t>
    </r>
    <r>
      <rPr>
        <sz val="10"/>
        <color rgb="FF000000"/>
        <rFont val="Arial"/>
        <family val="2"/>
      </rPr>
      <t xml:space="preserve">
</t>
    </r>
    <r>
      <rPr>
        <sz val="9"/>
        <color rgb="FF000000"/>
        <rFont val="Arial"/>
        <family val="2"/>
      </rPr>
      <t>Failures in decentralised systems (small-scale individual or clustered systems) are isolated locally which prevents failures from cascading and causing outages to many users/households.</t>
    </r>
  </si>
  <si>
    <r>
      <rPr>
        <b/>
        <sz val="11"/>
        <color rgb="FF000000"/>
        <rFont val="Arial"/>
        <family val="2"/>
      </rPr>
      <t>Accessibility for rapid flaw detection</t>
    </r>
    <r>
      <rPr>
        <sz val="10"/>
        <color rgb="FF000000"/>
        <rFont val="Arial"/>
        <family val="2"/>
      </rPr>
      <t xml:space="preserve">
</t>
    </r>
    <r>
      <rPr>
        <sz val="9"/>
        <color rgb="FF000000"/>
        <rFont val="Arial"/>
        <family val="2"/>
      </rPr>
      <t>Components or processes of the technology can be easily accessed for examination.</t>
    </r>
  </si>
  <si>
    <r>
      <rPr>
        <b/>
        <sz val="11"/>
        <rFont val="Arial"/>
        <family val="2"/>
      </rPr>
      <t>Reciprocity</t>
    </r>
    <r>
      <rPr>
        <sz val="10"/>
        <rFont val="Arial"/>
        <family val="2"/>
      </rPr>
      <t xml:space="preserve">
</t>
    </r>
    <r>
      <rPr>
        <sz val="9"/>
        <rFont val="Arial"/>
        <family val="2"/>
      </rPr>
      <t>By providing its service, the technology produces outputs that build resilience in, or aid, another on-site or off-site system.</t>
    </r>
  </si>
  <si>
    <t>Relevant?</t>
  </si>
  <si>
    <t>Impact Rating</t>
  </si>
  <si>
    <r>
      <rPr>
        <b/>
        <i/>
        <sz val="11"/>
        <color theme="0"/>
        <rFont val="Arial"/>
        <family val="2"/>
      </rPr>
      <t xml:space="preserve">Step 5: </t>
    </r>
    <r>
      <rPr>
        <i/>
        <sz val="11"/>
        <color theme="0"/>
        <rFont val="Arial"/>
        <family val="2"/>
      </rPr>
      <t>Consider the overall resilience of your technology to each hazardous event and trend.</t>
    </r>
  </si>
  <si>
    <t>Resilience rating</t>
  </si>
  <si>
    <t>Hazardous event or trend</t>
  </si>
  <si>
    <t>Design feature integrated?</t>
  </si>
  <si>
    <t>Climate related risks</t>
  </si>
  <si>
    <t>All hazards for relevant HETs</t>
  </si>
  <si>
    <t>Impactful Hazards</t>
  </si>
  <si>
    <t>Design Feature Strengths</t>
  </si>
  <si>
    <t>Raising the technology or critical components so they are less likely to come into contact with floodwater/groundwater.</t>
  </si>
  <si>
    <t>Installing the technology or its components underground so that they are less likely to come into contact with wind pressure, fire, or force of flooding.</t>
  </si>
  <si>
    <t>The ability of the technology to be easily moved to a new location to avoid exposure to a disturbance.</t>
  </si>
  <si>
    <t>Technologies that require little or no inputs (e.g. electricity, water, human operators) to operate, thus reducing the need for inputs that could be exposed to disturbances.</t>
  </si>
  <si>
    <t>Blurb</t>
  </si>
  <si>
    <t>Hardening or stiffening the technology or its components against an expected force.</t>
  </si>
  <si>
    <t>Increasing the tolerance or capacity of the technology or its component so that it can accommodate extreme conditions,  projected changes in conditions, or changes in number of users.</t>
  </si>
  <si>
    <t>The shape of the technology creates more uniform distribution of stress over its cross-section, thus reducing the risk of failure at weaker points.</t>
  </si>
  <si>
    <t>Technology materials or designs that allow wind or water to pass through so that the stress on the technology or component is reduced.</t>
  </si>
  <si>
    <t>Integrating seals, barriers or other forms of protection into the technology to protect critical components or processes from being disrupted by a hazard.</t>
  </si>
  <si>
    <t>The technology design can be adapted or upgraded easily to function better under the changing environmental conditions (e.g. increasingly wet or increasingly dry conditions).</t>
  </si>
  <si>
    <t>Additional modules can be added (plug-in type model) or removed to increase or decrease capacity of the system to accommodate variability in demand and environmental conditions.</t>
  </si>
  <si>
    <t>The technology shares components with other similar technologies, which makes it easier to transition between technologies to suit customer demand or prevailing environmental conditions.</t>
  </si>
  <si>
    <t>The technology has redundant components that work in parallel, or that act as back-ups to each other, so that if a component(s) fails, the back-up component can take its place and allow the technology to continue functioning. Diversity entails that the redundant / back-up components can perform the same function, but in a different way.</t>
  </si>
  <si>
    <t>The technology, by the nature of how it functions or by intentional design, has a way of signalling to operators or users when the technology requires modification to prevent failure or to enhance its performance.</t>
  </si>
  <si>
    <t>Less essential components of the technology are designed to breakaway or fail when exposed to a certain level of pressure to protect more essential components of the technology.</t>
  </si>
  <si>
    <t>The technology can still provide its overall function even when components or processes are damaged/compromised and undergoing repair.</t>
  </si>
  <si>
    <t>Failures in decentralised systems (small-scale individual or clustered systems) are isolated locally which prevents failures from cascading and causing outages to many users/households.</t>
  </si>
  <si>
    <t>The materials from the destroyed technology are not toxic to the environment or public health and can be safely disposed.</t>
  </si>
  <si>
    <t>The materials from the destroyed technology can be reused for other purposes (including rebuilding the technology).</t>
  </si>
  <si>
    <t>If the technology fails so that it cannot be used anymore, no failure will pose a continual health risk to the public or the environment beyond making the technology unavailable for use.</t>
  </si>
  <si>
    <t>The technology, its components, processes, or its operations can be quickly replaced, rebuilt or restored if destroyed or disrupted so that performance downtime or degradation is minimised.</t>
  </si>
  <si>
    <t>Components or processes of the technology can be easily accessed for examination.</t>
  </si>
  <si>
    <t>Providing benefits beyond resilience</t>
  </si>
  <si>
    <t>By providing its service, the technology produces outputs that build resilience in, or aid, another on-site or off-site system.</t>
  </si>
  <si>
    <t>Unrelated systems or technologies share the same physical space or structure, thus saving space and enhancing opportunities for reciprocity.</t>
  </si>
  <si>
    <t>The technology provides an additional service(s) beyond its usual intent that further aids resilient communities.</t>
  </si>
  <si>
    <t>Integrated Design Feature</t>
  </si>
  <si>
    <t>Show In Strengths</t>
  </si>
  <si>
    <t>Show In Improvements</t>
  </si>
  <si>
    <t>Improvements</t>
  </si>
  <si>
    <t>Climate risks</t>
  </si>
  <si>
    <t>Design Feature Improvements</t>
  </si>
  <si>
    <t>Climate Related Risks</t>
  </si>
  <si>
    <t>Increased flow velocity</t>
  </si>
  <si>
    <t>💦</t>
  </si>
  <si>
    <t>🌧</t>
  </si>
  <si>
    <t>🌵</t>
  </si>
  <si>
    <t>💦🌊</t>
  </si>
  <si>
    <t xml:space="preserve">Design Features </t>
  </si>
  <si>
    <t>Step 4: Assess the extent to which the sanitation technology incorporates resilient design features.</t>
  </si>
  <si>
    <t>Column32</t>
  </si>
  <si>
    <r>
      <rPr>
        <b/>
        <i/>
        <sz val="14"/>
        <color theme="0"/>
        <rFont val="Arial"/>
        <family val="2"/>
      </rPr>
      <t xml:space="preserve">Step 2: </t>
    </r>
    <r>
      <rPr>
        <i/>
        <sz val="14"/>
        <color theme="0"/>
        <rFont val="Arial"/>
        <family val="2"/>
      </rPr>
      <t>Indicate what climate related hazardous events or trends are relevant to your assessment.</t>
    </r>
  </si>
  <si>
    <r>
      <rPr>
        <b/>
        <i/>
        <sz val="14"/>
        <color theme="0"/>
        <rFont val="Arial"/>
        <family val="2"/>
      </rPr>
      <t xml:space="preserve">Step 3: </t>
    </r>
    <r>
      <rPr>
        <i/>
        <sz val="14"/>
        <color theme="0"/>
        <rFont val="Arial"/>
        <family val="2"/>
      </rPr>
      <t xml:space="preserve">Assess the level of impact that specific hazards are likely to have on the sanitation technology.
</t>
    </r>
  </si>
  <si>
    <r>
      <rPr>
        <b/>
        <i/>
        <sz val="14"/>
        <color theme="0"/>
        <rFont val="Arial"/>
        <family val="2"/>
      </rPr>
      <t xml:space="preserve">Step 1: </t>
    </r>
    <r>
      <rPr>
        <i/>
        <sz val="14"/>
        <color theme="0"/>
        <rFont val="Arial"/>
        <family val="2"/>
      </rPr>
      <t>Define what parts of the sanitation technology are being included in the assessment.</t>
    </r>
  </si>
  <si>
    <t>Landslides</t>
  </si>
  <si>
    <t>Expansion / contraction of soils</t>
  </si>
  <si>
    <t>Temperature driven expansion/contraction of materials</t>
  </si>
  <si>
    <t>Uprooting by fallen trees</t>
  </si>
  <si>
    <t>Wind-blown debris</t>
  </si>
  <si>
    <t>Variation in inflow or storage temperature</t>
  </si>
  <si>
    <r>
      <rPr>
        <b/>
        <sz val="11"/>
        <color rgb="FF000000"/>
        <rFont val="Arial"/>
        <family val="2"/>
      </rPr>
      <t>Portability</t>
    </r>
    <r>
      <rPr>
        <sz val="10"/>
        <color rgb="FF000000"/>
        <rFont val="Arial"/>
        <family val="2"/>
      </rPr>
      <t xml:space="preserve">
</t>
    </r>
    <r>
      <rPr>
        <sz val="9"/>
        <color rgb="FF000000"/>
        <rFont val="Arial"/>
        <family val="2"/>
      </rPr>
      <t>The ability of the technology to be easily moved to a new location to avoid exposure to a disturbance (Conversely, portability can also enable the technology to be easily deployed to emergency contexts).</t>
    </r>
  </si>
  <si>
    <r>
      <rPr>
        <b/>
        <sz val="11"/>
        <rFont val="Arial"/>
        <family val="2"/>
      </rPr>
      <t>Fail-silence</t>
    </r>
    <r>
      <rPr>
        <sz val="10"/>
        <rFont val="Arial"/>
        <family val="2"/>
      </rPr>
      <t xml:space="preserve">
</t>
    </r>
    <r>
      <rPr>
        <sz val="9"/>
        <rFont val="Arial"/>
        <family val="2"/>
      </rPr>
      <t>The technology stops operating if a critical failure is detected, hence preventing the release of human waste into the environment.</t>
    </r>
  </si>
  <si>
    <t>C5</t>
  </si>
  <si>
    <t>Disrupted access to ST for major repairs</t>
  </si>
  <si>
    <t>D. Assessed location or context</t>
  </si>
  <si>
    <r>
      <rPr>
        <b/>
        <sz val="11"/>
        <color theme="1"/>
        <rFont val="Arial"/>
        <family val="2"/>
      </rPr>
      <t>Flood</t>
    </r>
    <r>
      <rPr>
        <b/>
        <sz val="10"/>
        <color theme="1"/>
        <rFont val="Arial"/>
        <family val="2"/>
      </rPr>
      <t xml:space="preserve">
</t>
    </r>
    <r>
      <rPr>
        <sz val="9"/>
        <color theme="1"/>
        <rFont val="Arial"/>
        <family val="2"/>
      </rPr>
      <t>Fluvial flooding (overflowing of a river or other water body) and pluvial flooding (precipitation intensity exceeds drainage capacity)</t>
    </r>
  </si>
  <si>
    <r>
      <rPr>
        <b/>
        <sz val="11"/>
        <color theme="1"/>
        <rFont val="Arial"/>
        <family val="2"/>
      </rPr>
      <t>Changing precipitation patterns</t>
    </r>
    <r>
      <rPr>
        <b/>
        <sz val="10"/>
        <color theme="1"/>
        <rFont val="Arial"/>
        <family val="2"/>
      </rPr>
      <t xml:space="preserve">
</t>
    </r>
    <r>
      <rPr>
        <sz val="9"/>
        <color theme="1"/>
        <rFont val="Arial"/>
        <family val="2"/>
      </rPr>
      <t>Increased variability in seasonal precipitation patterns and inter-annual precipitation</t>
    </r>
  </si>
  <si>
    <r>
      <rPr>
        <b/>
        <sz val="11"/>
        <color theme="1"/>
        <rFont val="Arial"/>
        <family val="2"/>
      </rPr>
      <t>High sea level</t>
    </r>
    <r>
      <rPr>
        <b/>
        <sz val="10"/>
        <color theme="1"/>
        <rFont val="Arial"/>
        <family val="2"/>
      </rPr>
      <t xml:space="preserve">
</t>
    </r>
    <r>
      <rPr>
        <sz val="9"/>
        <color theme="1"/>
        <rFont val="Arial"/>
        <family val="2"/>
      </rPr>
      <t>Permanent inundation from sea level rise or temporary seawater intrusion/coastal flooding due to sea level rise, storm surge, high tide or wave setup</t>
    </r>
  </si>
  <si>
    <r>
      <rPr>
        <b/>
        <sz val="11"/>
        <color theme="1"/>
        <rFont val="Arial"/>
        <family val="2"/>
      </rPr>
      <t>Fire weather</t>
    </r>
    <r>
      <rPr>
        <b/>
        <sz val="10"/>
        <color theme="1"/>
        <rFont val="Arial"/>
        <family val="2"/>
      </rPr>
      <t xml:space="preserve">
</t>
    </r>
    <r>
      <rPr>
        <sz val="9"/>
        <color theme="1"/>
        <rFont val="Arial"/>
        <family val="2"/>
      </rPr>
      <t>Weather conditions (temperature, soil moisture, humidity, and wind) that trigger and sustain fires</t>
    </r>
  </si>
  <si>
    <r>
      <rPr>
        <b/>
        <sz val="11"/>
        <color theme="1"/>
        <rFont val="Arial"/>
        <family val="2"/>
      </rPr>
      <t>Severe wind</t>
    </r>
    <r>
      <rPr>
        <b/>
        <sz val="10"/>
        <color theme="1"/>
        <rFont val="Arial"/>
        <family val="2"/>
      </rPr>
      <t xml:space="preserve">
</t>
    </r>
    <r>
      <rPr>
        <sz val="9"/>
        <color theme="1"/>
        <rFont val="Arial"/>
        <family val="2"/>
      </rPr>
      <t>High wind velocity due to thunderstorms, wind gusts, tornados, or cyclones</t>
    </r>
  </si>
  <si>
    <r>
      <rPr>
        <b/>
        <sz val="11"/>
        <color theme="1"/>
        <rFont val="Arial"/>
        <family val="2"/>
      </rPr>
      <t>Droughts</t>
    </r>
    <r>
      <rPr>
        <b/>
        <sz val="10"/>
        <color theme="1"/>
        <rFont val="Arial"/>
        <family val="2"/>
      </rPr>
      <t xml:space="preserve">
</t>
    </r>
    <r>
      <rPr>
        <sz val="9"/>
        <color theme="1"/>
        <rFont val="Arial"/>
        <family val="2"/>
      </rPr>
      <t>Episodic combination of low rainfall and runoff deficit, and evaporation that leads to dry soil (i.e. hydrological drought)</t>
    </r>
  </si>
  <si>
    <r>
      <rPr>
        <b/>
        <sz val="11"/>
        <color theme="1"/>
        <rFont val="Arial"/>
        <family val="2"/>
      </rPr>
      <t>Changing air temperature</t>
    </r>
    <r>
      <rPr>
        <b/>
        <sz val="10"/>
        <color theme="1"/>
        <rFont val="Arial"/>
        <family val="2"/>
      </rPr>
      <t xml:space="preserve">
</t>
    </r>
    <r>
      <rPr>
        <sz val="9"/>
        <color theme="1"/>
        <rFont val="Arial"/>
        <family val="2"/>
      </rPr>
      <t>Increased variability in diurnal and seasonal air temperature</t>
    </r>
  </si>
  <si>
    <r>
      <rPr>
        <b/>
        <sz val="11"/>
        <color theme="1"/>
        <rFont val="Arial"/>
        <family val="2"/>
      </rPr>
      <t>Extreme heat</t>
    </r>
    <r>
      <rPr>
        <b/>
        <sz val="10"/>
        <color theme="1"/>
        <rFont val="Arial"/>
        <family val="2"/>
      </rPr>
      <t xml:space="preserve">
</t>
    </r>
    <r>
      <rPr>
        <sz val="9"/>
        <color theme="1"/>
        <rFont val="Arial"/>
        <family val="2"/>
      </rPr>
      <t>Episodic high surface air temperature events that are potentially exacerbated by humidity</t>
    </r>
  </si>
  <si>
    <t>Resilience Rating</t>
  </si>
  <si>
    <t>Design Feature</t>
  </si>
  <si>
    <t>Disrupted faecal sludge emptying services</t>
  </si>
  <si>
    <r>
      <t>Instructions:</t>
    </r>
    <r>
      <rPr>
        <i/>
        <sz val="10"/>
        <color theme="3"/>
        <rFont val="Arial"/>
        <family val="2"/>
      </rPr>
      <t xml:space="preserve"> Fill in the grey boxes in the table below. Hover over the cells or refer to the accompanying guidelines for more details. </t>
    </r>
  </si>
  <si>
    <r>
      <rPr>
        <b/>
        <i/>
        <sz val="11"/>
        <color theme="3"/>
        <rFont val="Arial (Body)"/>
      </rPr>
      <t xml:space="preserve">Instructions: </t>
    </r>
    <r>
      <rPr>
        <i/>
        <sz val="11"/>
        <color theme="3"/>
        <rFont val="Arial (Body)"/>
      </rPr>
      <t xml:space="preserve">Select hazardous events and trends that are relevant for the climate context in which you are assessing the sanitation technology and fill in the grey boxes in the table below. Hover over the cells or refer to the accompanying guidelines for more details.  </t>
    </r>
  </si>
  <si>
    <r>
      <rPr>
        <b/>
        <i/>
        <sz val="11"/>
        <rFont val="Arial"/>
        <family val="2"/>
      </rPr>
      <t xml:space="preserve">Instructions - For each hazard </t>
    </r>
    <r>
      <rPr>
        <i/>
        <sz val="11"/>
        <rFont val="Arial"/>
        <family val="2"/>
      </rPr>
      <t>(An example is provided at the bottom of the page. Hover over the cells or refer to the accompanying guidelines for more details):
1) Hover over the potential hazard to read a specific example of the hazard.
2) Consider whether the hazard is relevant for your sanitation technology. If a hazard is irrelevant (e.g. 'increased levels of receiving waterways' is irrelevant if the sanitation technology does not discharge to a waterway), select No.
3) If the hazard is relevant, select Yes and give an impact rating based on how severely the sanitation technology would be disrupted if it was exposed to that specific example of the hazard. If the hazard is irrelevant, don't give it a rating.
4) Provide a brief justification for your rating.</t>
    </r>
  </si>
  <si>
    <r>
      <rPr>
        <b/>
        <i/>
        <sz val="10"/>
        <color theme="3"/>
        <rFont val="Arial"/>
        <family val="2"/>
      </rPr>
      <t xml:space="preserve">Instructions - For each design feature: </t>
    </r>
    <r>
      <rPr>
        <i/>
        <sz val="10"/>
        <color theme="3"/>
        <rFont val="Arial"/>
        <family val="2"/>
      </rPr>
      <t xml:space="preserve">(An example is provided at the bottom of the page. Hover over the cells or refer to the accompanying guidelines for more details.)
1) Read the design feature description (see accompanying guidelines for more details).
2) Consider if the design feature is reflected (✅ Yes, ⛔️ No) in the sanitation technology design. If yes, describe how the sanitation technology utilises this design feature to accommodate the climate hazards from step 3.
3) If the design feature is not included or is a weak point, identify any possible climate risks (referring back to step 3) due to this. 
4) Reflect on potential improvements to increase the climate resilience of the sanitation technology with regard to the design feature. </t>
    </r>
  </si>
  <si>
    <r>
      <t xml:space="preserve">1. Avoiding exposure to hazards
</t>
    </r>
    <r>
      <rPr>
        <sz val="12"/>
        <color theme="2"/>
        <rFont val="Arial (Body)"/>
      </rPr>
      <t>Features that reduce the likelihood that critical components of the sanitation technology become directly exposed to a climate hazard.</t>
    </r>
  </si>
  <si>
    <t>Disrupted access to sanitation technology for O&amp;M</t>
  </si>
  <si>
    <t>Disrupted access to the sanitation technology for major repairs</t>
  </si>
  <si>
    <t>Disrupted electricity inputs to the sanitation technology</t>
  </si>
  <si>
    <t>Disrupted water inputs to the sanitation technology</t>
  </si>
  <si>
    <r>
      <t xml:space="preserve">4. Containing failures
</t>
    </r>
    <r>
      <rPr>
        <sz val="12"/>
        <color rgb="FF3F50B5"/>
        <rFont val="Arial"/>
        <family val="2"/>
      </rPr>
      <t>Features that enable the sanitation technology to continue providing basic services and meet user needs despite damage to technology components caused by climate hazards.</t>
    </r>
  </si>
  <si>
    <r>
      <t xml:space="preserve">7. Providing benefits beyond resilience
</t>
    </r>
    <r>
      <rPr>
        <sz val="12"/>
        <color rgb="FF3F50B5"/>
        <rFont val="Arial"/>
        <family val="2"/>
      </rPr>
      <t>Features that enable the sanitation technology to provide other benefits to people or to other systems that aid in broader community or system resilience.</t>
    </r>
  </si>
  <si>
    <r>
      <t xml:space="preserve">2. Withstanding exposure to hazards
</t>
    </r>
    <r>
      <rPr>
        <sz val="12"/>
        <color rgb="FF3F50B5"/>
        <rFont val="Arial"/>
        <family val="2"/>
      </rPr>
      <t>Features that enable the sanitation technology to resist a climate hazard. The sanitation technology continues to function “as normal” (i.e. no changes in hardware or operations) even when exposed to climate hazards.</t>
    </r>
  </si>
  <si>
    <t>Description of design feature in the sanitation technology</t>
  </si>
  <si>
    <r>
      <t xml:space="preserve">Instructions - for each hazardous event or trend:
</t>
    </r>
    <r>
      <rPr>
        <sz val="11"/>
        <color theme="3"/>
        <rFont val="Arial"/>
        <family val="2"/>
        <scheme val="minor"/>
      </rPr>
      <t>1) Look at the overall impact rating that is auto-calculated based on the proportion of low, moderate, and high impact ratings you provided in step 3.
2) Give an overall resilience rating. You may refer back to step 3 and filter the hazards by the 'Hazardous events and trends' (HET) to remind yourself of the likely impacts.</t>
    </r>
    <r>
      <rPr>
        <b/>
        <i/>
        <sz val="11"/>
        <color theme="3"/>
        <rFont val="Arial"/>
        <family val="2"/>
        <scheme val="minor"/>
      </rPr>
      <t xml:space="preserve">
</t>
    </r>
    <r>
      <rPr>
        <sz val="11"/>
        <color theme="3"/>
        <rFont val="Arial"/>
        <family val="2"/>
        <scheme val="minor"/>
      </rPr>
      <t>3) Provide a brief justification for your rating.</t>
    </r>
  </si>
  <si>
    <t>Sanitation Technology Description</t>
  </si>
  <si>
    <t>Selected 'Hazardous event and trend' (HETs)</t>
  </si>
  <si>
    <t>ClimateFIRST created by Jeremy Kohlitz, Ian Cunningham, Jay Falletta and Juliet Willetts - University of Technology Sydney, Institute for Sustainable Futures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</si>
</sst>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12">
    <font>
      <sz val="11"/>
      <color theme="1"/>
      <name val="Arial"/>
      <family val="2"/>
      <scheme val="minor"/>
    </font>
    <font>
      <b/>
      <sz val="11"/>
      <color theme="1"/>
      <name val="Arial"/>
      <family val="2"/>
      <scheme val="minor"/>
    </font>
    <font>
      <sz val="10"/>
      <color theme="1"/>
      <name val="Arial"/>
      <family val="2"/>
      <scheme val="minor"/>
    </font>
    <font>
      <sz val="11"/>
      <color theme="0"/>
      <name val="Arial"/>
      <family val="2"/>
      <scheme val="minor"/>
    </font>
    <font>
      <b/>
      <sz val="18"/>
      <color theme="1"/>
      <name val="Arial"/>
      <family val="2"/>
      <scheme val="minor"/>
    </font>
    <font>
      <sz val="11"/>
      <color theme="1"/>
      <name val="Arial"/>
      <family val="2"/>
      <scheme val="minor"/>
    </font>
    <font>
      <b/>
      <sz val="11"/>
      <color rgb="FF2097F4"/>
      <name val="Arial"/>
      <family val="2"/>
      <scheme val="minor"/>
    </font>
    <font>
      <b/>
      <sz val="11"/>
      <color rgb="FF3F50B5"/>
      <name val="Arial"/>
      <family val="2"/>
      <scheme val="minor"/>
    </font>
    <font>
      <b/>
      <sz val="11"/>
      <color rgb="FF9D28B1"/>
      <name val="Arial"/>
      <family val="2"/>
      <scheme val="minor"/>
    </font>
    <font>
      <b/>
      <sz val="18"/>
      <color theme="0"/>
      <name val="Arial"/>
      <family val="2"/>
    </font>
    <font>
      <sz val="11"/>
      <color theme="1"/>
      <name val="Arial"/>
      <family val="2"/>
    </font>
    <font>
      <b/>
      <sz val="11"/>
      <color theme="0"/>
      <name val="Arial"/>
      <family val="2"/>
    </font>
    <font>
      <sz val="10"/>
      <color theme="1"/>
      <name val="Arial"/>
      <family val="2"/>
    </font>
    <font>
      <sz val="11"/>
      <color theme="0"/>
      <name val="Arial"/>
      <family val="2"/>
    </font>
    <font>
      <b/>
      <sz val="11"/>
      <color theme="1"/>
      <name val="Arial"/>
      <family val="2"/>
    </font>
    <font>
      <sz val="11"/>
      <name val="Arial"/>
      <family val="2"/>
    </font>
    <font>
      <b/>
      <sz val="10"/>
      <color theme="1"/>
      <name val="Arial"/>
      <family val="2"/>
    </font>
    <font>
      <sz val="10"/>
      <name val="Arial"/>
      <family val="2"/>
    </font>
    <font>
      <b/>
      <i/>
      <sz val="11"/>
      <color theme="0"/>
      <name val="Arial"/>
      <family val="2"/>
    </font>
    <font>
      <i/>
      <sz val="11"/>
      <color theme="0"/>
      <name val="Arial"/>
      <family val="2"/>
    </font>
    <font>
      <sz val="9"/>
      <color theme="1"/>
      <name val="Arial"/>
      <family val="2"/>
    </font>
    <font>
      <b/>
      <sz val="11"/>
      <color rgb="FF3F50B5"/>
      <name val="Arial"/>
      <family val="2"/>
    </font>
    <font>
      <sz val="11"/>
      <color rgb="FF3F50B5"/>
      <name val="Arial"/>
      <family val="2"/>
    </font>
    <font>
      <sz val="10"/>
      <color rgb="FF000000"/>
      <name val="Arial"/>
      <family val="2"/>
    </font>
    <font>
      <sz val="9"/>
      <color rgb="FF000000"/>
      <name val="Arial"/>
      <family val="2"/>
    </font>
    <font>
      <sz val="11"/>
      <color rgb="FFEB1D62"/>
      <name val="Arial"/>
      <family val="2"/>
    </font>
    <font>
      <sz val="11"/>
      <color rgb="FF9D28B1"/>
      <name val="Arial"/>
      <family val="2"/>
    </font>
    <font>
      <sz val="8"/>
      <color theme="1"/>
      <name val="Arial"/>
      <family val="2"/>
    </font>
    <font>
      <b/>
      <sz val="10"/>
      <color rgb="FF000000"/>
      <name val="Calibri"/>
      <family val="2"/>
    </font>
    <font>
      <sz val="10"/>
      <color rgb="FF000000"/>
      <name val="Calibri"/>
      <family val="2"/>
    </font>
    <font>
      <i/>
      <sz val="11"/>
      <color theme="2" tint="-0.249977111117893"/>
      <name val="Arial"/>
      <family val="2"/>
      <scheme val="minor"/>
    </font>
    <font>
      <b/>
      <sz val="11"/>
      <color rgb="FF000000"/>
      <name val="Arial"/>
      <family val="2"/>
    </font>
    <font>
      <b/>
      <sz val="12"/>
      <color rgb="FF3F50B5"/>
      <name val="Arial"/>
      <family val="2"/>
    </font>
    <font>
      <sz val="8"/>
      <name val="Arial"/>
      <family val="2"/>
      <scheme val="minor"/>
    </font>
    <font>
      <b/>
      <sz val="14"/>
      <color theme="0"/>
      <name val="Arial"/>
      <family val="2"/>
    </font>
    <font>
      <b/>
      <sz val="8"/>
      <color theme="0"/>
      <name val="Arial"/>
      <family val="2"/>
    </font>
    <font>
      <b/>
      <sz val="11"/>
      <name val="Arial"/>
      <family val="2"/>
    </font>
    <font>
      <sz val="9"/>
      <name val="Arial"/>
      <family val="2"/>
    </font>
    <font>
      <b/>
      <sz val="10"/>
      <name val="Arial"/>
      <family val="2"/>
    </font>
    <font>
      <i/>
      <sz val="10"/>
      <color theme="0"/>
      <name val="Arial"/>
      <family val="2"/>
    </font>
    <font>
      <i/>
      <sz val="11"/>
      <color rgb="FFFF0000"/>
      <name val="Arial"/>
      <family val="2"/>
    </font>
    <font>
      <b/>
      <sz val="11"/>
      <color theme="0" tint="-0.249977111117893"/>
      <name val="Arial"/>
      <family val="2"/>
    </font>
    <font>
      <b/>
      <sz val="10"/>
      <color theme="0"/>
      <name val="Arial"/>
      <family val="2"/>
    </font>
    <font>
      <sz val="10"/>
      <color rgb="FF000000"/>
      <name val="Tahoma"/>
      <family val="2"/>
    </font>
    <font>
      <b/>
      <sz val="10"/>
      <color rgb="FF000000"/>
      <name val="Tahoma"/>
      <family val="2"/>
    </font>
    <font>
      <sz val="26"/>
      <color theme="1"/>
      <name val="Apple Color Emoji"/>
    </font>
    <font>
      <b/>
      <sz val="11"/>
      <color theme="3"/>
      <name val="Arial (Body)"/>
    </font>
    <font>
      <i/>
      <sz val="11"/>
      <color theme="3"/>
      <name val="Arial (Body)"/>
    </font>
    <font>
      <b/>
      <i/>
      <sz val="11"/>
      <color theme="3"/>
      <name val="Arial (Body)"/>
    </font>
    <font>
      <sz val="11"/>
      <color theme="3"/>
      <name val="Arial (Body)"/>
    </font>
    <font>
      <b/>
      <sz val="11"/>
      <color theme="2"/>
      <name val="Arial"/>
      <family val="2"/>
    </font>
    <font>
      <sz val="13"/>
      <color theme="2"/>
      <name val=".Apple Color Emoji UI"/>
    </font>
    <font>
      <sz val="9"/>
      <color theme="2"/>
      <name val="Arial"/>
      <family val="2"/>
    </font>
    <font>
      <b/>
      <sz val="12"/>
      <color theme="2"/>
      <name val="Arial (Body)"/>
    </font>
    <font>
      <b/>
      <sz val="10"/>
      <color theme="2"/>
      <name val="Arial (Body)"/>
    </font>
    <font>
      <b/>
      <sz val="40"/>
      <color theme="0"/>
      <name val="Arial"/>
      <family val="2"/>
    </font>
    <font>
      <b/>
      <sz val="18"/>
      <name val="Arial"/>
      <family val="2"/>
    </font>
    <font>
      <i/>
      <sz val="10"/>
      <name val="Arial"/>
      <family val="2"/>
    </font>
    <font>
      <i/>
      <sz val="11"/>
      <name val="Arial"/>
      <family val="2"/>
    </font>
    <font>
      <b/>
      <sz val="30"/>
      <color theme="0"/>
      <name val="Arial"/>
      <family val="2"/>
    </font>
    <font>
      <b/>
      <sz val="20"/>
      <color theme="1"/>
      <name val="Arial"/>
      <family val="2"/>
    </font>
    <font>
      <sz val="10"/>
      <color theme="1"/>
      <name val="Arial (Body)"/>
    </font>
    <font>
      <b/>
      <sz val="11"/>
      <color theme="3"/>
      <name val="Arial"/>
      <family val="2"/>
      <scheme val="minor"/>
    </font>
    <font>
      <b/>
      <sz val="20"/>
      <color rgb="FF000000"/>
      <name val="Arial"/>
      <family val="2"/>
      <scheme val="minor"/>
    </font>
    <font>
      <b/>
      <sz val="8"/>
      <color theme="1"/>
      <name val="Arial"/>
      <family val="2"/>
    </font>
    <font>
      <b/>
      <sz val="8"/>
      <color rgb="FF32869C"/>
      <name val="Arial"/>
      <family val="2"/>
    </font>
    <font>
      <b/>
      <sz val="11"/>
      <color theme="3"/>
      <name val="Arial"/>
      <family val="2"/>
    </font>
    <font>
      <sz val="12"/>
      <color theme="3"/>
      <name val="Arial"/>
      <family val="2"/>
    </font>
    <font>
      <sz val="9"/>
      <color theme="3"/>
      <name val="Arial"/>
      <family val="2"/>
    </font>
    <font>
      <b/>
      <sz val="12"/>
      <color theme="0"/>
      <name val="Arial"/>
      <family val="2"/>
    </font>
    <font>
      <b/>
      <sz val="11"/>
      <color theme="0"/>
      <name val="Arial"/>
      <family val="2"/>
      <scheme val="minor"/>
    </font>
    <font>
      <sz val="11"/>
      <name val="Arial (Body)"/>
    </font>
    <font>
      <i/>
      <sz val="11"/>
      <name val="Arial (Body)"/>
    </font>
    <font>
      <b/>
      <i/>
      <sz val="11"/>
      <name val="Arial (Body)"/>
    </font>
    <font>
      <i/>
      <sz val="10"/>
      <color theme="2" tint="-0.249977111117893"/>
      <name val="Arial"/>
      <family val="2"/>
      <scheme val="minor"/>
    </font>
    <font>
      <sz val="18"/>
      <color theme="1"/>
      <name val="Arial"/>
      <family val="2"/>
      <scheme val="minor"/>
    </font>
    <font>
      <b/>
      <sz val="11"/>
      <color rgb="FF000000"/>
      <name val="Arial"/>
      <family val="2"/>
      <scheme val="minor"/>
    </font>
    <font>
      <sz val="12"/>
      <color theme="2"/>
      <name val="Arial (Body)"/>
    </font>
    <font>
      <b/>
      <sz val="9"/>
      <color rgb="FF000000"/>
      <name val="Arial"/>
      <family val="2"/>
      <scheme val="minor"/>
    </font>
    <font>
      <sz val="12"/>
      <color rgb="FF3F50B5"/>
      <name val="Arial"/>
      <family val="2"/>
    </font>
    <font>
      <sz val="10"/>
      <color theme="2"/>
      <name val="Arial (Body)"/>
    </font>
    <font>
      <sz val="13"/>
      <color rgb="FF3F3F3F"/>
      <name val="Helvetica Neue"/>
      <family val="2"/>
    </font>
    <font>
      <sz val="9"/>
      <color indexed="81"/>
      <name val="Tahoma"/>
      <family val="2"/>
    </font>
    <font>
      <b/>
      <sz val="9"/>
      <color indexed="81"/>
      <name val="Tahoma"/>
      <family val="2"/>
    </font>
    <font>
      <sz val="10"/>
      <color indexed="81"/>
      <name val="Tahoma"/>
      <family val="2"/>
    </font>
    <font>
      <b/>
      <strike/>
      <sz val="8"/>
      <color theme="0"/>
      <name val="Arial"/>
      <family val="2"/>
    </font>
    <font>
      <b/>
      <i/>
      <sz val="11"/>
      <color rgb="FFFF0000"/>
      <name val="Arial"/>
      <family val="2"/>
    </font>
    <font>
      <i/>
      <sz val="8"/>
      <color theme="1"/>
      <name val="Arial"/>
      <family val="2"/>
    </font>
    <font>
      <i/>
      <sz val="9"/>
      <name val="Arial"/>
      <family val="2"/>
    </font>
    <font>
      <b/>
      <i/>
      <sz val="11"/>
      <name val="Arial"/>
      <family val="2"/>
    </font>
    <font>
      <sz val="11"/>
      <color theme="6"/>
      <name val="Arial"/>
      <family val="2"/>
    </font>
    <font>
      <sz val="10"/>
      <color theme="6"/>
      <name val="Arial"/>
      <family val="2"/>
    </font>
    <font>
      <sz val="9"/>
      <color theme="6"/>
      <name val="Arial"/>
      <family val="2"/>
    </font>
    <font>
      <i/>
      <sz val="11"/>
      <color theme="6"/>
      <name val="Arial"/>
      <family val="2"/>
    </font>
    <font>
      <i/>
      <sz val="18"/>
      <color theme="6"/>
      <name val="Arial"/>
      <family val="2"/>
    </font>
    <font>
      <b/>
      <sz val="11"/>
      <color theme="6"/>
      <name val="Arial"/>
      <family val="2"/>
    </font>
    <font>
      <sz val="12"/>
      <name val="Arial"/>
      <family val="2"/>
    </font>
    <font>
      <sz val="10"/>
      <color theme="3"/>
      <name val="Arial"/>
      <family val="2"/>
    </font>
    <font>
      <i/>
      <sz val="14"/>
      <color theme="0"/>
      <name val="Arial"/>
      <family val="2"/>
    </font>
    <font>
      <b/>
      <i/>
      <sz val="14"/>
      <color theme="0"/>
      <name val="Arial"/>
      <family val="2"/>
    </font>
    <font>
      <b/>
      <i/>
      <sz val="10"/>
      <color theme="3"/>
      <name val="Arial"/>
      <family val="2"/>
    </font>
    <font>
      <i/>
      <sz val="10"/>
      <color theme="3"/>
      <name val="Arial"/>
      <family val="2"/>
    </font>
    <font>
      <sz val="9"/>
      <color rgb="FF000000"/>
      <name val="Tahoma"/>
      <family val="2"/>
    </font>
    <font>
      <b/>
      <sz val="9"/>
      <color rgb="FF000000"/>
      <name val="Tahoma"/>
      <family val="2"/>
    </font>
    <font>
      <b/>
      <sz val="10"/>
      <color rgb="FF000000"/>
      <name val="Arial"/>
      <family val="2"/>
      <scheme val="minor"/>
    </font>
    <font>
      <b/>
      <sz val="22"/>
      <color theme="0"/>
      <name val="Arial"/>
      <family val="2"/>
    </font>
    <font>
      <b/>
      <i/>
      <sz val="11"/>
      <color theme="3"/>
      <name val="Arial"/>
      <family val="2"/>
      <scheme val="minor"/>
    </font>
    <font>
      <sz val="11"/>
      <color theme="3"/>
      <name val="Arial"/>
      <family val="2"/>
      <scheme val="minor"/>
    </font>
    <font>
      <b/>
      <i/>
      <sz val="12"/>
      <color theme="3"/>
      <name val="Arial"/>
      <family val="2"/>
    </font>
    <font>
      <b/>
      <sz val="30"/>
      <color rgb="FFFFFFFF"/>
      <name val="Arial"/>
      <family val="2"/>
      <scheme val="minor"/>
    </font>
    <font>
      <b/>
      <sz val="12"/>
      <color theme="3"/>
      <name val="Arial"/>
      <family val="2"/>
    </font>
    <font>
      <sz val="14"/>
      <color theme="1"/>
      <name val="Arial"/>
      <family val="2"/>
      <scheme val="minor"/>
    </font>
  </fonts>
  <fills count="28">
    <fill>
      <patternFill patternType="none"/>
    </fill>
    <fill>
      <patternFill patternType="gray125"/>
    </fill>
    <fill>
      <patternFill patternType="solid">
        <fgColor theme="7"/>
        <bgColor indexed="64"/>
      </patternFill>
    </fill>
    <fill>
      <patternFill patternType="solid">
        <fgColor theme="1"/>
        <bgColor indexed="64"/>
      </patternFill>
    </fill>
    <fill>
      <patternFill patternType="solid">
        <fgColor rgb="FF009788"/>
        <bgColor indexed="64"/>
      </patternFill>
    </fill>
    <fill>
      <patternFill patternType="solid">
        <fgColor rgb="FF2096F3"/>
        <bgColor indexed="64"/>
      </patternFill>
    </fill>
    <fill>
      <patternFill patternType="solid">
        <fgColor rgb="FF3F50B5"/>
        <bgColor indexed="64"/>
      </patternFill>
    </fill>
    <fill>
      <patternFill patternType="solid">
        <fgColor rgb="FF9D28B1"/>
        <bgColor indexed="64"/>
      </patternFill>
    </fill>
    <fill>
      <patternFill patternType="solid">
        <fgColor rgb="FF32869C"/>
        <bgColor indexed="64"/>
      </patternFill>
    </fill>
    <fill>
      <patternFill patternType="solid">
        <fgColor rgb="FF2097F4"/>
        <bgColor indexed="64"/>
      </patternFill>
    </fill>
    <fill>
      <patternFill patternType="solid">
        <fgColor rgb="FFD6E7EB"/>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2" tint="0.59999389629810485"/>
        <bgColor indexed="64"/>
      </patternFill>
    </fill>
    <fill>
      <patternFill patternType="solid">
        <fgColor rgb="FFCDE9E6"/>
        <bgColor indexed="64"/>
      </patternFill>
    </fill>
    <fill>
      <patternFill patternType="solid">
        <fgColor theme="6" tint="0.79998168889431442"/>
        <bgColor indexed="64"/>
      </patternFill>
    </fill>
    <fill>
      <patternFill patternType="solid">
        <fgColor theme="6"/>
        <bgColor indexed="64"/>
      </patternFill>
    </fill>
    <fill>
      <patternFill patternType="solid">
        <fgColor theme="3" tint="0.749992370372631"/>
        <bgColor indexed="64"/>
      </patternFill>
    </fill>
    <fill>
      <patternFill patternType="solid">
        <fgColor theme="2" tint="0.79998168889431442"/>
        <bgColor indexed="64"/>
      </patternFill>
    </fill>
    <fill>
      <patternFill patternType="solid">
        <fgColor theme="8"/>
        <bgColor indexed="64"/>
      </patternFill>
    </fill>
    <fill>
      <patternFill patternType="solid">
        <fgColor theme="6" tint="0.59999389629810485"/>
        <bgColor indexed="64"/>
      </patternFill>
    </fill>
    <fill>
      <patternFill patternType="solid">
        <fgColor theme="0" tint="-0.14999847407452621"/>
        <bgColor theme="0" tint="-0.14999847407452621"/>
      </patternFill>
    </fill>
    <fill>
      <patternFill patternType="solid">
        <fgColor theme="5"/>
        <bgColor rgb="FF000000"/>
      </patternFill>
    </fill>
    <fill>
      <patternFill patternType="solid">
        <fgColor theme="2"/>
        <bgColor rgb="FF000000"/>
      </patternFill>
    </fill>
    <fill>
      <patternFill patternType="solid">
        <fgColor theme="0" tint="-0.14999847407452621"/>
        <bgColor indexed="64"/>
      </patternFill>
    </fill>
  </fills>
  <borders count="92">
    <border>
      <left/>
      <right/>
      <top/>
      <bottom/>
      <diagonal/>
    </border>
    <border>
      <left/>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2"/>
      </left>
      <right/>
      <top style="medium">
        <color theme="2"/>
      </top>
      <bottom/>
      <diagonal/>
    </border>
    <border>
      <left/>
      <right/>
      <top style="medium">
        <color theme="2"/>
      </top>
      <bottom/>
      <diagonal/>
    </border>
    <border>
      <left style="medium">
        <color theme="2"/>
      </left>
      <right/>
      <top/>
      <bottom style="medium">
        <color theme="2"/>
      </bottom>
      <diagonal/>
    </border>
    <border>
      <left/>
      <right/>
      <top/>
      <bottom style="medium">
        <color theme="2"/>
      </bottom>
      <diagonal/>
    </border>
    <border>
      <left/>
      <right style="medium">
        <color theme="2"/>
      </right>
      <top/>
      <bottom style="medium">
        <color theme="2"/>
      </bottom>
      <diagonal/>
    </border>
    <border>
      <left style="medium">
        <color theme="2"/>
      </left>
      <right/>
      <top/>
      <bottom/>
      <diagonal/>
    </border>
    <border>
      <left/>
      <right style="medium">
        <color theme="2"/>
      </right>
      <top/>
      <bottom/>
      <diagonal/>
    </border>
    <border>
      <left style="medium">
        <color theme="4"/>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style="thin">
        <color theme="0" tint="-0.24994659260841701"/>
      </right>
      <top/>
      <bottom style="thin">
        <color theme="0" tint="-0.24994659260841701"/>
      </bottom>
      <diagonal/>
    </border>
    <border>
      <left style="thin">
        <color theme="0" tint="-0.24994659260841701"/>
      </left>
      <right style="medium">
        <color theme="4"/>
      </right>
      <top/>
      <bottom style="thin">
        <color theme="0" tint="-0.24994659260841701"/>
      </bottom>
      <diagonal/>
    </border>
    <border>
      <left style="medium">
        <color theme="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4"/>
      </right>
      <top style="thin">
        <color theme="0" tint="-0.24994659260841701"/>
      </top>
      <bottom style="thin">
        <color theme="0" tint="-0.24994659260841701"/>
      </bottom>
      <diagonal/>
    </border>
    <border>
      <left style="medium">
        <color theme="4"/>
      </left>
      <right style="thin">
        <color theme="0" tint="-0.24994659260841701"/>
      </right>
      <top style="thin">
        <color theme="0" tint="-0.24994659260841701"/>
      </top>
      <bottom style="medium">
        <color theme="4"/>
      </bottom>
      <diagonal/>
    </border>
    <border>
      <left style="thin">
        <color theme="0" tint="-0.24994659260841701"/>
      </left>
      <right style="medium">
        <color theme="4"/>
      </right>
      <top style="thin">
        <color theme="0" tint="-0.24994659260841701"/>
      </top>
      <bottom style="medium">
        <color theme="4"/>
      </bottom>
      <diagonal/>
    </border>
    <border>
      <left/>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
      <left style="thin">
        <color theme="0" tint="-0.34998626667073579"/>
      </left>
      <right style="thin">
        <color theme="0" tint="-0.34998626667073579"/>
      </right>
      <top/>
      <bottom style="thin">
        <color theme="0" tint="-0.34998626667073579"/>
      </bottom>
      <diagonal/>
    </border>
    <border>
      <left/>
      <right style="thin">
        <color rgb="FFA6A6A6"/>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medium">
        <color theme="6"/>
      </left>
      <right/>
      <top/>
      <bottom/>
      <diagonal/>
    </border>
    <border>
      <left/>
      <right style="medium">
        <color theme="6"/>
      </right>
      <top/>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right style="medium">
        <color theme="7"/>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auto="1"/>
      </top>
      <bottom style="thin">
        <color auto="1"/>
      </bottom>
      <diagonal/>
    </border>
    <border>
      <left/>
      <right style="medium">
        <color theme="2"/>
      </right>
      <top style="medium">
        <color theme="2"/>
      </top>
      <bottom/>
      <diagonal/>
    </border>
    <border>
      <left/>
      <right/>
      <top style="thin">
        <color theme="1"/>
      </top>
      <bottom/>
      <diagonal/>
    </border>
    <border>
      <left/>
      <right/>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style="medium">
        <color rgb="FF0070C0"/>
      </right>
      <top/>
      <bottom style="medium">
        <color rgb="FF0070C0"/>
      </bottom>
      <diagonal/>
    </border>
    <border>
      <left style="medium">
        <color auto="1"/>
      </left>
      <right/>
      <top/>
      <bottom/>
      <diagonal/>
    </border>
    <border>
      <left style="thin">
        <color theme="0" tint="-0.34998626667073579"/>
      </left>
      <right/>
      <top/>
      <bottom/>
      <diagonal/>
    </border>
    <border>
      <left style="medium">
        <color theme="3"/>
      </left>
      <right/>
      <top/>
      <bottom style="medium">
        <color indexed="64"/>
      </bottom>
      <diagonal/>
    </border>
    <border>
      <left/>
      <right style="medium">
        <color theme="3"/>
      </right>
      <top/>
      <bottom style="medium">
        <color indexed="64"/>
      </bottom>
      <diagonal/>
    </border>
    <border>
      <left style="hair">
        <color theme="0" tint="-0.34998626667073579"/>
      </left>
      <right style="hair">
        <color theme="0" tint="-0.34998626667073579"/>
      </right>
      <top style="thin">
        <color indexed="64"/>
      </top>
      <bottom style="hair">
        <color theme="0" tint="-0.34998626667073579"/>
      </bottom>
      <diagonal/>
    </border>
    <border>
      <left/>
      <right style="hair">
        <color theme="0" tint="-0.34998626667073579"/>
      </right>
      <top style="thin">
        <color indexed="64"/>
      </top>
      <bottom style="thin">
        <color indexed="64"/>
      </bottom>
      <diagonal/>
    </border>
    <border>
      <left style="medium">
        <color theme="5"/>
      </left>
      <right style="thin">
        <color theme="0" tint="-0.34998626667073579"/>
      </right>
      <top/>
      <bottom/>
      <diagonal/>
    </border>
    <border>
      <left style="hair">
        <color theme="0" tint="-0.34998626667073579"/>
      </left>
      <right style="hair">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thin">
        <color theme="0" tint="-0.34998626667073579"/>
      </top>
      <bottom style="hair">
        <color theme="0" tint="-0.34998626667073579"/>
      </bottom>
      <diagonal/>
    </border>
    <border>
      <left style="hair">
        <color theme="0" tint="-0.34998626667073579"/>
      </left>
      <right style="thin">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thin">
        <color theme="0" tint="-0.34998626667073579"/>
      </right>
      <top style="hair">
        <color theme="0" tint="-0.34998626667073579"/>
      </top>
      <bottom style="thin">
        <color theme="0" tint="-0.34998626667073579"/>
      </bottom>
      <diagonal/>
    </border>
  </borders>
  <cellStyleXfs count="3">
    <xf numFmtId="0" fontId="0" fillId="0" borderId="0"/>
    <xf numFmtId="9" fontId="5" fillId="0" borderId="0" applyFont="0" applyFill="0" applyBorder="0" applyAlignment="0" applyProtection="0"/>
    <xf numFmtId="0" fontId="62" fillId="0" borderId="0" applyNumberFormat="0" applyFill="0" applyBorder="0" applyAlignment="0" applyProtection="0"/>
  </cellStyleXfs>
  <cellXfs count="397">
    <xf numFmtId="0" fontId="0" fillId="0" borderId="0" xfId="0"/>
    <xf numFmtId="0" fontId="0" fillId="2" borderId="0" xfId="0" applyFill="1"/>
    <xf numFmtId="0" fontId="0" fillId="0" borderId="0" xfId="0" applyAlignment="1">
      <alignment horizontal="center"/>
    </xf>
    <xf numFmtId="0" fontId="1" fillId="0" borderId="0" xfId="0" applyFont="1" applyAlignment="1">
      <alignment horizontal="center" wrapText="1"/>
    </xf>
    <xf numFmtId="0" fontId="3" fillId="3" borderId="0" xfId="0" applyFont="1" applyFill="1"/>
    <xf numFmtId="0" fontId="3" fillId="0" borderId="0" xfId="0" applyFont="1"/>
    <xf numFmtId="0" fontId="1" fillId="0" borderId="0" xfId="0" applyFont="1" applyAlignment="1">
      <alignment horizontal="right"/>
    </xf>
    <xf numFmtId="0" fontId="4"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12" fillId="0" borderId="0" xfId="0" applyFont="1"/>
    <xf numFmtId="0" fontId="12" fillId="0" borderId="0" xfId="0" applyFont="1" applyAlignment="1">
      <alignment horizontal="center" vertical="center"/>
    </xf>
    <xf numFmtId="0" fontId="10" fillId="0" borderId="0" xfId="0" applyFont="1" applyAlignment="1">
      <alignment vertical="center"/>
    </xf>
    <xf numFmtId="0" fontId="1" fillId="0" borderId="0" xfId="0" applyFont="1"/>
    <xf numFmtId="0" fontId="0" fillId="0" borderId="0" xfId="0" applyAlignment="1">
      <alignment horizontal="left"/>
    </xf>
    <xf numFmtId="0" fontId="16" fillId="0" borderId="0" xfId="0" applyFont="1" applyAlignment="1">
      <alignment horizontal="center" vertical="center" wrapText="1"/>
    </xf>
    <xf numFmtId="0" fontId="17" fillId="0" borderId="0" xfId="0" applyFont="1" applyAlignment="1">
      <alignment horizontal="left" vertical="top" wrapText="1"/>
    </xf>
    <xf numFmtId="164" fontId="10" fillId="0" borderId="0" xfId="0" applyNumberFormat="1" applyFont="1"/>
    <xf numFmtId="0" fontId="9" fillId="0" borderId="0" xfId="0" applyFont="1" applyAlignment="1">
      <alignment horizontal="center"/>
    </xf>
    <xf numFmtId="0" fontId="27" fillId="0" borderId="0" xfId="0" applyFont="1"/>
    <xf numFmtId="0" fontId="6" fillId="0" borderId="0" xfId="0" applyFont="1"/>
    <xf numFmtId="0" fontId="7" fillId="0" borderId="0" xfId="0" applyFont="1"/>
    <xf numFmtId="0" fontId="8" fillId="0" borderId="0" xfId="0" applyFont="1" applyAlignment="1">
      <alignment horizontal="center" wrapText="1"/>
    </xf>
    <xf numFmtId="0" fontId="10" fillId="0" borderId="0" xfId="0" applyFont="1" applyAlignment="1">
      <alignment horizontal="center" wrapText="1"/>
    </xf>
    <xf numFmtId="0" fontId="0" fillId="0" borderId="0" xfId="0" applyAlignment="1">
      <alignment horizontal="center" wrapText="1"/>
    </xf>
    <xf numFmtId="9" fontId="0" fillId="0" borderId="0" xfId="1" applyFont="1"/>
    <xf numFmtId="0" fontId="16" fillId="0" borderId="3" xfId="0" applyFont="1" applyBorder="1" applyAlignment="1">
      <alignment horizontal="left" vertical="center" wrapText="1"/>
    </xf>
    <xf numFmtId="0" fontId="10" fillId="0" borderId="0" xfId="0" applyFont="1" applyAlignment="1">
      <alignment horizontal="left" vertical="center"/>
    </xf>
    <xf numFmtId="0" fontId="45" fillId="0" borderId="0" xfId="0" applyFont="1"/>
    <xf numFmtId="0" fontId="10" fillId="16" borderId="0" xfId="0" applyFont="1" applyFill="1"/>
    <xf numFmtId="0" fontId="9" fillId="0" borderId="0" xfId="0" applyFont="1" applyAlignment="1">
      <alignment horizontal="left" vertical="center"/>
    </xf>
    <xf numFmtId="0" fontId="11" fillId="0" borderId="0" xfId="0" applyFont="1" applyAlignment="1">
      <alignment horizontal="left" vertical="center"/>
    </xf>
    <xf numFmtId="0" fontId="11" fillId="4" borderId="13" xfId="0" applyFont="1" applyFill="1" applyBorder="1" applyAlignment="1">
      <alignment horizontal="left" vertical="center"/>
    </xf>
    <xf numFmtId="0" fontId="11" fillId="4" borderId="14" xfId="0" applyFont="1" applyFill="1" applyBorder="1" applyAlignment="1">
      <alignment horizontal="left" vertical="center"/>
    </xf>
    <xf numFmtId="0" fontId="16" fillId="0" borderId="15" xfId="0" applyFont="1" applyBorder="1" applyAlignment="1">
      <alignment horizontal="left" vertical="top" wrapText="1" indent="1"/>
    </xf>
    <xf numFmtId="0" fontId="16" fillId="0" borderId="17" xfId="0" applyFont="1" applyBorder="1" applyAlignment="1">
      <alignment horizontal="left" vertical="top" wrapText="1" indent="1"/>
    </xf>
    <xf numFmtId="0" fontId="10" fillId="0" borderId="11" xfId="0" applyFont="1" applyBorder="1"/>
    <xf numFmtId="0" fontId="10" fillId="0" borderId="21" xfId="0" applyFont="1" applyBorder="1"/>
    <xf numFmtId="0" fontId="10" fillId="0" borderId="13" xfId="0" applyFont="1" applyBorder="1"/>
    <xf numFmtId="0" fontId="9" fillId="4" borderId="0" xfId="0" applyFont="1" applyFill="1"/>
    <xf numFmtId="0" fontId="55" fillId="4" borderId="0" xfId="0" applyFont="1" applyFill="1" applyAlignment="1">
      <alignment vertical="center"/>
    </xf>
    <xf numFmtId="0" fontId="10" fillId="0" borderId="14" xfId="0" applyFont="1" applyBorder="1"/>
    <xf numFmtId="0" fontId="56" fillId="17" borderId="0" xfId="0" applyFont="1" applyFill="1"/>
    <xf numFmtId="0" fontId="58" fillId="17" borderId="0" xfId="0" applyFont="1" applyFill="1"/>
    <xf numFmtId="0" fontId="9" fillId="0" borderId="0" xfId="0" applyFont="1"/>
    <xf numFmtId="0" fontId="19" fillId="0" borderId="0" xfId="0" applyFont="1"/>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vertical="center"/>
    </xf>
    <xf numFmtId="0" fontId="11" fillId="0" borderId="0" xfId="0" applyFont="1" applyAlignment="1">
      <alignment vertical="center"/>
    </xf>
    <xf numFmtId="0" fontId="10" fillId="0" borderId="14" xfId="0" applyFont="1" applyBorder="1" applyAlignment="1">
      <alignment vertical="center"/>
    </xf>
    <xf numFmtId="0" fontId="16" fillId="0" borderId="0" xfId="0" applyFont="1" applyAlignment="1">
      <alignment horizontal="center" vertical="center"/>
    </xf>
    <xf numFmtId="0" fontId="12" fillId="0" borderId="0" xfId="0" applyFont="1" applyAlignment="1">
      <alignment horizontal="left"/>
    </xf>
    <xf numFmtId="0" fontId="10" fillId="0" borderId="22" xfId="0" applyFont="1" applyBorder="1"/>
    <xf numFmtId="0" fontId="10" fillId="0" borderId="23" xfId="0" applyFont="1" applyBorder="1"/>
    <xf numFmtId="0" fontId="10" fillId="0" borderId="12" xfId="0" applyFont="1" applyBorder="1"/>
    <xf numFmtId="0" fontId="9" fillId="0" borderId="14" xfId="0" applyFont="1" applyBorder="1"/>
    <xf numFmtId="0" fontId="56" fillId="0" borderId="14" xfId="0" applyFont="1" applyBorder="1"/>
    <xf numFmtId="0" fontId="9" fillId="0" borderId="14" xfId="0" applyFont="1" applyBorder="1" applyAlignment="1">
      <alignment horizontal="left" vertical="center"/>
    </xf>
    <xf numFmtId="0" fontId="11" fillId="0" borderId="14" xfId="0" applyFont="1" applyBorder="1" applyAlignment="1">
      <alignment horizontal="left" vertical="center"/>
    </xf>
    <xf numFmtId="0" fontId="12" fillId="0" borderId="14" xfId="0" applyFont="1" applyBorder="1"/>
    <xf numFmtId="0" fontId="10" fillId="0" borderId="24" xfId="0" applyFont="1" applyBorder="1"/>
    <xf numFmtId="0" fontId="12" fillId="0" borderId="0" xfId="0" applyFont="1" applyAlignment="1">
      <alignment vertical="top" wrapText="1"/>
    </xf>
    <xf numFmtId="0" fontId="10" fillId="0" borderId="25" xfId="0" applyFont="1" applyBorder="1"/>
    <xf numFmtId="0" fontId="10" fillId="0" borderId="26" xfId="0" applyFont="1" applyBorder="1"/>
    <xf numFmtId="0" fontId="10" fillId="0" borderId="27" xfId="0" applyFont="1" applyBorder="1"/>
    <xf numFmtId="0" fontId="10" fillId="0" borderId="28" xfId="0" applyFont="1" applyBorder="1"/>
    <xf numFmtId="0" fontId="59" fillId="8" borderId="0" xfId="0" applyFont="1" applyFill="1" applyAlignment="1">
      <alignment vertical="center" wrapText="1"/>
    </xf>
    <xf numFmtId="0" fontId="19" fillId="8" borderId="0" xfId="0" applyFont="1" applyFill="1" applyAlignment="1">
      <alignment vertical="center" wrapText="1"/>
    </xf>
    <xf numFmtId="0" fontId="19" fillId="0" borderId="29" xfId="0" applyFont="1" applyBorder="1" applyAlignment="1">
      <alignment vertical="center" wrapText="1"/>
    </xf>
    <xf numFmtId="0" fontId="10" fillId="0" borderId="28" xfId="0" applyFont="1" applyBorder="1" applyAlignment="1">
      <alignment vertical="center"/>
    </xf>
    <xf numFmtId="0" fontId="49" fillId="0" borderId="29" xfId="0" applyFont="1" applyBorder="1" applyAlignment="1">
      <alignment vertical="center"/>
    </xf>
    <xf numFmtId="0" fontId="46" fillId="0" borderId="0" xfId="0" applyFont="1" applyAlignment="1">
      <alignment horizontal="center" vertical="center"/>
    </xf>
    <xf numFmtId="0" fontId="47" fillId="0" borderId="0" xfId="0" applyFont="1" applyAlignment="1">
      <alignment vertical="center" wrapText="1"/>
    </xf>
    <xf numFmtId="0" fontId="49" fillId="0" borderId="0" xfId="0" applyFont="1" applyAlignment="1">
      <alignment vertical="center"/>
    </xf>
    <xf numFmtId="0" fontId="11" fillId="0" borderId="29" xfId="0" applyFont="1" applyBorder="1" applyAlignment="1">
      <alignment horizontal="left" vertical="center" wrapText="1"/>
    </xf>
    <xf numFmtId="0" fontId="17" fillId="0" borderId="29" xfId="0" applyFont="1" applyBorder="1" applyAlignment="1">
      <alignment horizontal="left" vertical="top" wrapText="1"/>
    </xf>
    <xf numFmtId="0" fontId="12" fillId="0" borderId="29" xfId="0" applyFont="1" applyBorder="1" applyAlignment="1">
      <alignment vertical="top" wrapText="1"/>
    </xf>
    <xf numFmtId="0" fontId="10" fillId="0" borderId="30" xfId="0" applyFont="1" applyBorder="1"/>
    <xf numFmtId="164" fontId="10" fillId="0" borderId="31" xfId="0" applyNumberFormat="1" applyFont="1" applyBorder="1"/>
    <xf numFmtId="0" fontId="12" fillId="0" borderId="31" xfId="0" applyFont="1" applyBorder="1" applyAlignment="1">
      <alignment horizontal="center" vertical="center"/>
    </xf>
    <xf numFmtId="0" fontId="12" fillId="0" borderId="31" xfId="0" applyFont="1" applyBorder="1" applyAlignment="1">
      <alignment vertical="top" wrapText="1"/>
    </xf>
    <xf numFmtId="0" fontId="12" fillId="0" borderId="32" xfId="0" applyFont="1" applyBorder="1" applyAlignment="1">
      <alignment vertical="top" wrapText="1"/>
    </xf>
    <xf numFmtId="0" fontId="14" fillId="0" borderId="0" xfId="0" applyFont="1" applyAlignment="1">
      <alignment horizontal="left" vertical="center" wrapText="1"/>
    </xf>
    <xf numFmtId="0" fontId="14" fillId="0" borderId="31" xfId="0" applyFont="1" applyBorder="1" applyAlignment="1">
      <alignment horizontal="left" vertical="center" wrapText="1"/>
    </xf>
    <xf numFmtId="0" fontId="63" fillId="0" borderId="34" xfId="0" applyFont="1" applyBorder="1" applyAlignment="1">
      <alignment horizontal="center" vertical="center" wrapText="1"/>
    </xf>
    <xf numFmtId="0" fontId="10" fillId="0" borderId="35" xfId="0" applyFont="1" applyBorder="1"/>
    <xf numFmtId="0" fontId="10" fillId="0" borderId="36" xfId="0" applyFont="1" applyBorder="1"/>
    <xf numFmtId="0" fontId="10" fillId="0" borderId="36" xfId="0" applyFont="1" applyBorder="1" applyAlignment="1">
      <alignment wrapText="1"/>
    </xf>
    <xf numFmtId="0" fontId="10" fillId="0" borderId="36" xfId="0" applyFont="1" applyBorder="1" applyAlignment="1">
      <alignment horizontal="center"/>
    </xf>
    <xf numFmtId="0" fontId="10" fillId="0" borderId="37" xfId="0" applyFont="1" applyBorder="1"/>
    <xf numFmtId="0" fontId="10" fillId="0" borderId="38" xfId="0" applyFont="1" applyBorder="1"/>
    <xf numFmtId="0" fontId="10" fillId="0" borderId="39" xfId="0" applyFont="1" applyBorder="1"/>
    <xf numFmtId="0" fontId="0" fillId="19" borderId="0" xfId="0" applyFill="1" applyAlignment="1">
      <alignment horizontal="left" vertical="center" wrapText="1"/>
    </xf>
    <xf numFmtId="0" fontId="35" fillId="5" borderId="0" xfId="0" applyFont="1" applyFill="1" applyAlignment="1">
      <alignment horizontal="left" vertical="center" wrapText="1"/>
    </xf>
    <xf numFmtId="0" fontId="11" fillId="9" borderId="0" xfId="0" applyFont="1" applyFill="1" applyAlignment="1">
      <alignment horizontal="center" wrapText="1"/>
    </xf>
    <xf numFmtId="0" fontId="35" fillId="5" borderId="0" xfId="0" applyFont="1" applyFill="1" applyAlignment="1">
      <alignment horizontal="center" wrapText="1"/>
    </xf>
    <xf numFmtId="0" fontId="11" fillId="9" borderId="0" xfId="0" applyFont="1" applyFill="1" applyAlignment="1">
      <alignment horizontal="center" vertical="center" wrapText="1"/>
    </xf>
    <xf numFmtId="0" fontId="35" fillId="5" borderId="0" xfId="0" applyFont="1" applyFill="1" applyAlignment="1">
      <alignment horizontal="center"/>
    </xf>
    <xf numFmtId="0" fontId="10" fillId="0" borderId="40" xfId="0" applyFont="1" applyBorder="1"/>
    <xf numFmtId="0" fontId="10" fillId="0" borderId="41" xfId="0" applyFont="1" applyBorder="1"/>
    <xf numFmtId="0" fontId="10" fillId="0" borderId="41" xfId="0" applyFont="1" applyBorder="1" applyAlignment="1">
      <alignment wrapText="1"/>
    </xf>
    <xf numFmtId="0" fontId="10" fillId="0" borderId="41" xfId="0" applyFont="1" applyBorder="1" applyAlignment="1">
      <alignment horizontal="center"/>
    </xf>
    <xf numFmtId="0" fontId="10" fillId="0" borderId="42" xfId="0" applyFont="1" applyBorder="1"/>
    <xf numFmtId="0" fontId="0" fillId="0" borderId="43" xfId="0" applyBorder="1" applyAlignment="1">
      <alignment vertical="center" wrapText="1"/>
    </xf>
    <xf numFmtId="0" fontId="0" fillId="0" borderId="46" xfId="0" applyBorder="1" applyAlignment="1">
      <alignment vertical="center" wrapText="1"/>
    </xf>
    <xf numFmtId="0" fontId="0" fillId="0" borderId="49" xfId="0" applyBorder="1" applyAlignment="1">
      <alignment vertical="center" wrapText="1"/>
    </xf>
    <xf numFmtId="0" fontId="10" fillId="11" borderId="47" xfId="0" applyFont="1" applyFill="1" applyBorder="1" applyAlignment="1">
      <alignment horizontal="center" vertical="center" wrapText="1"/>
    </xf>
    <xf numFmtId="0" fontId="10" fillId="11" borderId="47" xfId="0" applyFont="1" applyFill="1" applyBorder="1" applyAlignment="1">
      <alignment horizontal="center" vertical="center"/>
    </xf>
    <xf numFmtId="0" fontId="10" fillId="11" borderId="50" xfId="0" applyFont="1" applyFill="1" applyBorder="1" applyAlignment="1">
      <alignment horizontal="center" vertical="center"/>
    </xf>
    <xf numFmtId="0" fontId="10" fillId="11" borderId="44" xfId="0" applyFont="1" applyFill="1" applyBorder="1" applyAlignment="1">
      <alignment horizontal="center" vertical="center" wrapText="1"/>
    </xf>
    <xf numFmtId="0" fontId="12" fillId="11" borderId="33" xfId="0" applyFont="1" applyFill="1" applyBorder="1" applyAlignment="1">
      <alignment horizontal="center" vertical="center"/>
    </xf>
    <xf numFmtId="0" fontId="17" fillId="11" borderId="33" xfId="0" applyFont="1" applyFill="1" applyBorder="1" applyAlignment="1">
      <alignment horizontal="left" vertical="top" wrapText="1"/>
    </xf>
    <xf numFmtId="0" fontId="12" fillId="11" borderId="2" xfId="0" applyFont="1" applyFill="1" applyBorder="1" applyAlignment="1">
      <alignment vertical="top" wrapText="1"/>
    </xf>
    <xf numFmtId="0" fontId="12" fillId="0" borderId="0" xfId="0" applyFont="1" applyAlignment="1">
      <alignment horizontal="left" vertical="center" wrapText="1"/>
    </xf>
    <xf numFmtId="0" fontId="17"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 fillId="0" borderId="0" xfId="0" applyFont="1" applyAlignment="1">
      <alignment horizontal="left" vertical="center"/>
    </xf>
    <xf numFmtId="0" fontId="29" fillId="0" borderId="0" xfId="0" applyFont="1" applyAlignment="1">
      <alignment horizontal="left" vertical="center"/>
    </xf>
    <xf numFmtId="0" fontId="14" fillId="0" borderId="0" xfId="0" applyFont="1" applyAlignment="1">
      <alignment horizontal="left"/>
    </xf>
    <xf numFmtId="0" fontId="14" fillId="0" borderId="0" xfId="0" applyFont="1"/>
    <xf numFmtId="0" fontId="10" fillId="0" borderId="0" xfId="0" applyFont="1" applyAlignment="1">
      <alignment horizontal="right"/>
    </xf>
    <xf numFmtId="0" fontId="15" fillId="0" borderId="0" xfId="0" applyFont="1" applyAlignment="1">
      <alignment horizontal="right"/>
    </xf>
    <xf numFmtId="0" fontId="61" fillId="0" borderId="0" xfId="0" applyFont="1" applyAlignment="1">
      <alignment vertical="center"/>
    </xf>
    <xf numFmtId="0" fontId="67" fillId="0" borderId="0" xfId="0" applyFont="1" applyAlignment="1">
      <alignment horizontal="left" vertical="center" wrapText="1"/>
    </xf>
    <xf numFmtId="0" fontId="10" fillId="0" borderId="53" xfId="0" applyFont="1" applyBorder="1"/>
    <xf numFmtId="0" fontId="10" fillId="0" borderId="53" xfId="0" applyFont="1" applyBorder="1" applyAlignment="1">
      <alignment horizontal="left"/>
    </xf>
    <xf numFmtId="0" fontId="10" fillId="0" borderId="54" xfId="0" applyFont="1" applyBorder="1"/>
    <xf numFmtId="0" fontId="10" fillId="0" borderId="56" xfId="0" applyFont="1" applyBorder="1"/>
    <xf numFmtId="0" fontId="9" fillId="0" borderId="0" xfId="0" applyFont="1" applyAlignment="1">
      <alignment horizontal="left"/>
    </xf>
    <xf numFmtId="0" fontId="65" fillId="10" borderId="0" xfId="0" applyFont="1" applyFill="1" applyAlignment="1">
      <alignment horizontal="left" vertical="center"/>
    </xf>
    <xf numFmtId="0" fontId="27" fillId="0" borderId="56" xfId="0" applyFont="1" applyBorder="1"/>
    <xf numFmtId="0" fontId="10" fillId="0" borderId="57" xfId="0" applyFont="1" applyBorder="1"/>
    <xf numFmtId="0" fontId="10" fillId="0" borderId="58" xfId="0" applyFont="1" applyBorder="1"/>
    <xf numFmtId="0" fontId="10" fillId="0" borderId="58" xfId="0" applyFont="1" applyBorder="1" applyAlignment="1">
      <alignment horizontal="center" wrapText="1"/>
    </xf>
    <xf numFmtId="0" fontId="10" fillId="0" borderId="59" xfId="0" applyFont="1" applyBorder="1"/>
    <xf numFmtId="0" fontId="10" fillId="0" borderId="60" xfId="0" applyFont="1" applyBorder="1"/>
    <xf numFmtId="0" fontId="25" fillId="7" borderId="0" xfId="0" applyFont="1" applyFill="1"/>
    <xf numFmtId="0" fontId="10" fillId="0" borderId="61" xfId="0" applyFont="1" applyBorder="1"/>
    <xf numFmtId="0" fontId="40" fillId="7" borderId="0" xfId="0" applyFont="1" applyFill="1" applyAlignment="1">
      <alignment horizontal="left" vertical="center" wrapText="1"/>
    </xf>
    <xf numFmtId="0" fontId="11" fillId="7" borderId="0" xfId="0" applyFont="1" applyFill="1" applyAlignment="1">
      <alignment horizontal="center" vertical="center" wrapText="1"/>
    </xf>
    <xf numFmtId="0" fontId="26" fillId="20" borderId="0" xfId="0" applyFont="1" applyFill="1"/>
    <xf numFmtId="0" fontId="30" fillId="20" borderId="0" xfId="0" applyFont="1" applyFill="1" applyAlignment="1">
      <alignment horizontal="center" vertical="center" wrapText="1"/>
    </xf>
    <xf numFmtId="9" fontId="30" fillId="20" borderId="0" xfId="0" applyNumberFormat="1" applyFont="1" applyFill="1" applyAlignment="1">
      <alignment horizontal="center" vertical="center" wrapText="1"/>
    </xf>
    <xf numFmtId="0" fontId="12" fillId="0" borderId="61" xfId="0" applyFont="1" applyBorder="1"/>
    <xf numFmtId="0" fontId="10" fillId="0" borderId="62" xfId="0" applyFont="1" applyBorder="1"/>
    <xf numFmtId="0" fontId="10" fillId="0" borderId="63" xfId="0" applyFont="1" applyBorder="1"/>
    <xf numFmtId="0" fontId="10" fillId="0" borderId="63" xfId="0" applyFont="1" applyBorder="1" applyAlignment="1">
      <alignment horizontal="center" wrapText="1"/>
    </xf>
    <xf numFmtId="0" fontId="10" fillId="0" borderId="64" xfId="0" applyFont="1" applyBorder="1"/>
    <xf numFmtId="0" fontId="19" fillId="7" borderId="0" xfId="0" applyFont="1" applyFill="1" applyAlignment="1">
      <alignment horizontal="left" vertical="center" wrapText="1"/>
    </xf>
    <xf numFmtId="0" fontId="71" fillId="15" borderId="0" xfId="0" applyFont="1" applyFill="1"/>
    <xf numFmtId="0" fontId="74" fillId="20" borderId="0" xfId="0" applyFont="1" applyFill="1" applyAlignment="1">
      <alignment horizontal="left" vertical="center" wrapText="1"/>
    </xf>
    <xf numFmtId="0" fontId="11" fillId="8" borderId="0" xfId="0" applyFont="1" applyFill="1" applyAlignment="1">
      <alignment horizontal="center" vertical="center" wrapText="1"/>
    </xf>
    <xf numFmtId="0" fontId="60" fillId="0" borderId="0" xfId="0" applyFont="1" applyAlignment="1">
      <alignment horizontal="center" vertical="center" wrapText="1"/>
    </xf>
    <xf numFmtId="0" fontId="76" fillId="0" borderId="0" xfId="0" applyFont="1"/>
    <xf numFmtId="0" fontId="75" fillId="0" borderId="0" xfId="0" applyFont="1" applyAlignment="1">
      <alignment horizontal="left" vertical="center"/>
    </xf>
    <xf numFmtId="0" fontId="51" fillId="21" borderId="69" xfId="0" applyFont="1" applyFill="1" applyBorder="1" applyAlignment="1">
      <alignment horizontal="left" vertical="center"/>
    </xf>
    <xf numFmtId="0" fontId="17" fillId="0" borderId="71" xfId="0" applyFont="1" applyBorder="1" applyAlignment="1">
      <alignment horizontal="left" vertical="top" wrapText="1"/>
    </xf>
    <xf numFmtId="0" fontId="23" fillId="0" borderId="71" xfId="0" applyFont="1" applyBorder="1" applyAlignment="1">
      <alignment horizontal="left" vertical="top" wrapText="1"/>
    </xf>
    <xf numFmtId="0" fontId="23" fillId="0" borderId="1" xfId="0" applyFont="1" applyBorder="1" applyAlignment="1">
      <alignment horizontal="left" vertical="top" wrapText="1"/>
    </xf>
    <xf numFmtId="0" fontId="17" fillId="0" borderId="1" xfId="0" applyFont="1" applyBorder="1" applyAlignment="1">
      <alignment horizontal="left" vertical="top" wrapText="1"/>
    </xf>
    <xf numFmtId="0" fontId="54" fillId="21" borderId="69" xfId="0" applyFont="1" applyFill="1" applyBorder="1" applyAlignment="1">
      <alignment horizontal="left" vertical="center" wrapText="1"/>
    </xf>
    <xf numFmtId="0" fontId="23" fillId="21" borderId="69" xfId="0" applyFont="1" applyFill="1" applyBorder="1" applyAlignment="1">
      <alignment horizontal="center" vertical="center" wrapText="1"/>
    </xf>
    <xf numFmtId="0" fontId="10" fillId="0" borderId="4" xfId="0" applyFont="1" applyBorder="1"/>
    <xf numFmtId="0" fontId="10" fillId="0" borderId="5" xfId="0" applyFont="1" applyBorder="1"/>
    <xf numFmtId="0" fontId="10" fillId="0" borderId="5" xfId="0" applyFont="1" applyBorder="1" applyAlignment="1">
      <alignment horizontal="left"/>
    </xf>
    <xf numFmtId="0" fontId="10" fillId="0" borderId="72" xfId="0" applyFont="1" applyBorder="1"/>
    <xf numFmtId="0" fontId="10" fillId="0" borderId="9" xfId="0" applyFont="1" applyBorder="1"/>
    <xf numFmtId="0" fontId="10" fillId="14" borderId="0" xfId="0" applyFont="1" applyFill="1"/>
    <xf numFmtId="0" fontId="10" fillId="0" borderId="10" xfId="0" applyFont="1" applyBorder="1"/>
    <xf numFmtId="0" fontId="11" fillId="6" borderId="0" xfId="0" applyFont="1" applyFill="1"/>
    <xf numFmtId="0" fontId="11" fillId="6" borderId="0" xfId="0" applyFont="1" applyFill="1" applyAlignment="1">
      <alignment horizontal="left" vertical="center"/>
    </xf>
    <xf numFmtId="0" fontId="11" fillId="14" borderId="0" xfId="0" applyFont="1" applyFill="1"/>
    <xf numFmtId="0" fontId="11" fillId="0" borderId="10" xfId="0" applyFont="1" applyBorder="1"/>
    <xf numFmtId="0" fontId="78" fillId="0" borderId="0" xfId="0" applyFont="1" applyAlignment="1">
      <alignment horizontal="left" vertical="center"/>
    </xf>
    <xf numFmtId="0" fontId="39" fillId="6" borderId="0" xfId="0" applyFont="1" applyFill="1" applyAlignment="1">
      <alignment wrapText="1"/>
    </xf>
    <xf numFmtId="0" fontId="11" fillId="14" borderId="0" xfId="0" applyFont="1" applyFill="1" applyAlignment="1">
      <alignment horizontal="left" wrapText="1"/>
    </xf>
    <xf numFmtId="0" fontId="2" fillId="14" borderId="0" xfId="0" applyFont="1" applyFill="1" applyAlignment="1">
      <alignment wrapText="1"/>
    </xf>
    <xf numFmtId="0" fontId="34" fillId="6" borderId="0" xfId="0" applyFont="1" applyFill="1" applyAlignment="1">
      <alignment horizontal="left" vertical="center" wrapText="1"/>
    </xf>
    <xf numFmtId="0" fontId="53" fillId="0" borderId="10" xfId="0" applyFont="1" applyBorder="1" applyAlignment="1">
      <alignment horizontal="left" vertical="center" wrapText="1"/>
    </xf>
    <xf numFmtId="0" fontId="12" fillId="0" borderId="0" xfId="0" applyFont="1" applyAlignment="1">
      <alignment horizontal="left" wrapText="1"/>
    </xf>
    <xf numFmtId="0" fontId="12" fillId="0" borderId="10" xfId="0" applyFont="1" applyBorder="1" applyAlignment="1">
      <alignment horizontal="left" wrapText="1"/>
    </xf>
    <xf numFmtId="0" fontId="22" fillId="0" borderId="10" xfId="0" applyFont="1" applyBorder="1" applyAlignment="1">
      <alignment horizontal="left" wrapText="1"/>
    </xf>
    <xf numFmtId="0" fontId="21" fillId="0" borderId="10" xfId="0" applyFont="1" applyBorder="1" applyAlignment="1">
      <alignment horizontal="left" wrapText="1"/>
    </xf>
    <xf numFmtId="0" fontId="21" fillId="0" borderId="10" xfId="0" applyFont="1" applyBorder="1"/>
    <xf numFmtId="0" fontId="12" fillId="0" borderId="10" xfId="0" applyFont="1" applyBorder="1" applyAlignment="1">
      <alignment wrapText="1"/>
    </xf>
    <xf numFmtId="0" fontId="50" fillId="0" borderId="10" xfId="0" applyFont="1" applyBorder="1" applyAlignment="1">
      <alignment horizontal="center" vertical="top" wrapText="1"/>
    </xf>
    <xf numFmtId="0" fontId="52" fillId="0" borderId="10" xfId="0" applyFont="1" applyBorder="1" applyAlignment="1">
      <alignment horizontal="left" vertical="center" wrapText="1"/>
    </xf>
    <xf numFmtId="0" fontId="10" fillId="0" borderId="6" xfId="0" applyFont="1" applyBorder="1"/>
    <xf numFmtId="0" fontId="10" fillId="0" borderId="7" xfId="0" applyFont="1" applyBorder="1"/>
    <xf numFmtId="0" fontId="10" fillId="0" borderId="7" xfId="0" applyFont="1" applyBorder="1" applyAlignment="1">
      <alignment horizontal="left"/>
    </xf>
    <xf numFmtId="0" fontId="10" fillId="0" borderId="8" xfId="0" applyFont="1" applyBorder="1"/>
    <xf numFmtId="0" fontId="34" fillId="6" borderId="0" xfId="0" applyFont="1" applyFill="1" applyAlignment="1">
      <alignment horizontal="center" vertical="center" wrapText="1"/>
    </xf>
    <xf numFmtId="0" fontId="52" fillId="21" borderId="69" xfId="0" applyFont="1" applyFill="1" applyBorder="1" applyAlignment="1">
      <alignment horizontal="left" vertical="top" wrapText="1"/>
    </xf>
    <xf numFmtId="0" fontId="52" fillId="21" borderId="70" xfId="0" applyFont="1" applyFill="1" applyBorder="1" applyAlignment="1">
      <alignment horizontal="left" vertical="top" wrapText="1"/>
    </xf>
    <xf numFmtId="0" fontId="12" fillId="11" borderId="44" xfId="0" applyFont="1" applyFill="1" applyBorder="1" applyAlignment="1">
      <alignment horizontal="center" vertical="center"/>
    </xf>
    <xf numFmtId="0" fontId="81" fillId="0" borderId="0" xfId="0" applyFont="1"/>
    <xf numFmtId="0" fontId="10" fillId="19" borderId="0" xfId="0" applyFont="1" applyFill="1" applyAlignment="1">
      <alignment wrapText="1"/>
    </xf>
    <xf numFmtId="0" fontId="10" fillId="19" borderId="0" xfId="0" applyFont="1" applyFill="1" applyAlignment="1">
      <alignment horizontal="center"/>
    </xf>
    <xf numFmtId="0" fontId="72" fillId="15" borderId="0" xfId="0" applyFont="1" applyFill="1" applyAlignment="1">
      <alignment vertical="center" wrapText="1"/>
    </xf>
    <xf numFmtId="0" fontId="86" fillId="7" borderId="0" xfId="0" applyFont="1" applyFill="1" applyAlignment="1">
      <alignment horizontal="left" vertical="center" wrapText="1"/>
    </xf>
    <xf numFmtId="0" fontId="10" fillId="11" borderId="45" xfId="0" applyFont="1" applyFill="1" applyBorder="1" applyAlignment="1">
      <alignment horizontal="right" vertical="top" wrapText="1"/>
    </xf>
    <xf numFmtId="0" fontId="0" fillId="0" borderId="41" xfId="0" applyBorder="1"/>
    <xf numFmtId="0" fontId="23" fillId="0" borderId="0" xfId="0" applyFont="1" applyAlignment="1">
      <alignment horizontal="left" vertical="top" wrapText="1"/>
    </xf>
    <xf numFmtId="0" fontId="23" fillId="0" borderId="0" xfId="0" applyFont="1" applyAlignment="1">
      <alignment horizontal="center" vertical="center" wrapText="1"/>
    </xf>
    <xf numFmtId="0" fontId="12" fillId="0" borderId="0" xfId="0" applyFont="1" applyAlignment="1">
      <alignment wrapText="1"/>
    </xf>
    <xf numFmtId="0" fontId="10" fillId="14" borderId="0" xfId="0" applyFont="1" applyFill="1" applyAlignment="1">
      <alignment wrapText="1"/>
    </xf>
    <xf numFmtId="0" fontId="10" fillId="14" borderId="0" xfId="0" applyFont="1" applyFill="1" applyAlignment="1">
      <alignment horizontal="center"/>
    </xf>
    <xf numFmtId="0" fontId="0" fillId="14" borderId="0" xfId="0" applyFill="1" applyAlignment="1">
      <alignment horizontal="left" vertical="center" wrapText="1"/>
    </xf>
    <xf numFmtId="0" fontId="35" fillId="14" borderId="0" xfId="0" applyFont="1" applyFill="1" applyAlignment="1">
      <alignment horizontal="left" vertical="center" wrapText="1"/>
    </xf>
    <xf numFmtId="0" fontId="11" fillId="14" borderId="0" xfId="0" applyFont="1" applyFill="1" applyAlignment="1">
      <alignment horizontal="center" wrapText="1"/>
    </xf>
    <xf numFmtId="0" fontId="35" fillId="14" borderId="0" xfId="0" applyFont="1" applyFill="1" applyAlignment="1">
      <alignment horizontal="center"/>
    </xf>
    <xf numFmtId="0" fontId="35" fillId="14" borderId="0" xfId="0" applyFont="1" applyFill="1" applyAlignment="1">
      <alignment horizontal="center" wrapText="1"/>
    </xf>
    <xf numFmtId="0" fontId="11" fillId="14" borderId="0" xfId="0" applyFont="1" applyFill="1" applyAlignment="1">
      <alignment horizontal="center" vertical="center" wrapText="1"/>
    </xf>
    <xf numFmtId="0" fontId="0" fillId="0" borderId="7" xfId="0" applyBorder="1"/>
    <xf numFmtId="0" fontId="1" fillId="0" borderId="43" xfId="0" applyFont="1" applyBorder="1" applyAlignment="1">
      <alignment horizontal="right" vertical="center" wrapText="1"/>
    </xf>
    <xf numFmtId="0" fontId="71" fillId="0" borderId="0" xfId="0" applyFont="1"/>
    <xf numFmtId="0" fontId="73" fillId="0" borderId="0" xfId="0" applyFont="1" applyAlignment="1">
      <alignment horizontal="left" vertical="center" wrapText="1"/>
    </xf>
    <xf numFmtId="0" fontId="72" fillId="0" borderId="0" xfId="0" applyFont="1" applyAlignment="1">
      <alignment vertical="center" wrapText="1"/>
    </xf>
    <xf numFmtId="0" fontId="69" fillId="22" borderId="0" xfId="0" applyFont="1" applyFill="1" applyAlignment="1">
      <alignment horizontal="left" vertical="center"/>
    </xf>
    <xf numFmtId="9" fontId="0" fillId="0" borderId="0" xfId="0" applyNumberFormat="1"/>
    <xf numFmtId="0" fontId="10" fillId="19" borderId="0" xfId="0" applyFont="1" applyFill="1"/>
    <xf numFmtId="0" fontId="11" fillId="19" borderId="0" xfId="0" applyFont="1" applyFill="1"/>
    <xf numFmtId="0" fontId="15" fillId="18" borderId="0" xfId="0" applyFont="1" applyFill="1"/>
    <xf numFmtId="0" fontId="58" fillId="18" borderId="0" xfId="0" applyFont="1" applyFill="1" applyAlignment="1">
      <alignment horizontal="left" vertical="center" wrapText="1"/>
    </xf>
    <xf numFmtId="0" fontId="15" fillId="0" borderId="0" xfId="0" applyFont="1"/>
    <xf numFmtId="0" fontId="88" fillId="0" borderId="0" xfId="0" applyFont="1" applyAlignment="1">
      <alignment horizontal="center" vertical="center" wrapText="1"/>
    </xf>
    <xf numFmtId="0" fontId="13" fillId="9" borderId="0" xfId="0" applyFont="1" applyFill="1"/>
    <xf numFmtId="0" fontId="11" fillId="9" borderId="0" xfId="0" applyFont="1" applyFill="1"/>
    <xf numFmtId="0" fontId="85" fillId="5" borderId="0" xfId="0" applyFont="1" applyFill="1" applyAlignment="1">
      <alignment horizontal="center" wrapText="1"/>
    </xf>
    <xf numFmtId="0" fontId="13" fillId="19" borderId="0" xfId="0" applyFont="1" applyFill="1" applyAlignment="1">
      <alignment horizontal="center" vertical="center" wrapText="1"/>
    </xf>
    <xf numFmtId="0" fontId="0" fillId="0" borderId="39" xfId="0" applyBorder="1"/>
    <xf numFmtId="164" fontId="12" fillId="0" borderId="0" xfId="0" applyNumberFormat="1" applyFont="1" applyAlignment="1">
      <alignment horizontal="center" vertical="center"/>
    </xf>
    <xf numFmtId="164" fontId="0" fillId="0" borderId="39" xfId="0" applyNumberFormat="1" applyBorder="1"/>
    <xf numFmtId="0" fontId="10" fillId="0" borderId="0" xfId="0" applyFont="1" applyAlignment="1">
      <alignment horizontal="left" vertical="top" wrapText="1"/>
    </xf>
    <xf numFmtId="0" fontId="90" fillId="0" borderId="0" xfId="0" applyFont="1" applyAlignment="1">
      <alignment horizontal="center"/>
    </xf>
    <xf numFmtId="0" fontId="92" fillId="0" borderId="0" xfId="0" applyFont="1" applyAlignment="1">
      <alignment horizontal="left" vertical="center" wrapText="1"/>
    </xf>
    <xf numFmtId="0" fontId="11" fillId="0" borderId="0" xfId="0" applyFont="1" applyAlignment="1">
      <alignment horizontal="center" vertical="center" wrapText="1"/>
    </xf>
    <xf numFmtId="0" fontId="93" fillId="18" borderId="74" xfId="0" applyFont="1" applyFill="1" applyBorder="1" applyAlignment="1">
      <alignment horizontal="left" vertical="center" wrapText="1"/>
    </xf>
    <xf numFmtId="0" fontId="94" fillId="18" borderId="74" xfId="0" applyFont="1" applyFill="1" applyBorder="1" applyAlignment="1">
      <alignment horizontal="left" vertical="center"/>
    </xf>
    <xf numFmtId="0" fontId="90" fillId="18" borderId="74" xfId="0" applyFont="1" applyFill="1" applyBorder="1" applyAlignment="1">
      <alignment horizontal="center" vertical="center"/>
    </xf>
    <xf numFmtId="0" fontId="95" fillId="18" borderId="74" xfId="0" applyFont="1" applyFill="1" applyBorder="1" applyAlignment="1">
      <alignment horizontal="center" vertical="center" wrapText="1"/>
    </xf>
    <xf numFmtId="0" fontId="91" fillId="18" borderId="79" xfId="0" applyFont="1" applyFill="1" applyBorder="1" applyAlignment="1">
      <alignment horizontal="left" vertical="center" wrapText="1"/>
    </xf>
    <xf numFmtId="0" fontId="10" fillId="11" borderId="48" xfId="0" applyFont="1" applyFill="1" applyBorder="1" applyAlignment="1">
      <alignment horizontal="right" vertical="top" wrapText="1"/>
    </xf>
    <xf numFmtId="0" fontId="10" fillId="11" borderId="51" xfId="0" applyFont="1" applyFill="1" applyBorder="1" applyAlignment="1">
      <alignment horizontal="right" vertical="top" wrapText="1"/>
    </xf>
    <xf numFmtId="0" fontId="39" fillId="0" borderId="0" xfId="0" applyFont="1" applyAlignment="1">
      <alignment wrapText="1"/>
    </xf>
    <xf numFmtId="0" fontId="11" fillId="0" borderId="0" xfId="0" applyFont="1" applyAlignment="1">
      <alignment horizontal="left" wrapText="1"/>
    </xf>
    <xf numFmtId="0" fontId="2" fillId="0" borderId="0" xfId="0" applyFont="1" applyAlignment="1">
      <alignment wrapText="1"/>
    </xf>
    <xf numFmtId="0" fontId="11" fillId="0" borderId="0" xfId="0" applyFont="1"/>
    <xf numFmtId="0" fontId="11" fillId="16" borderId="0" xfId="0" applyFont="1" applyFill="1"/>
    <xf numFmtId="0" fontId="10" fillId="14" borderId="0" xfId="0" applyFont="1" applyFill="1" applyAlignment="1">
      <alignment horizontal="left"/>
    </xf>
    <xf numFmtId="0" fontId="87" fillId="0" borderId="44" xfId="0" applyFont="1" applyBorder="1" applyAlignment="1">
      <alignment horizontal="left" vertical="center" wrapText="1"/>
    </xf>
    <xf numFmtId="164" fontId="12" fillId="0" borderId="9" xfId="0" applyNumberFormat="1" applyFont="1" applyBorder="1"/>
    <xf numFmtId="164" fontId="12" fillId="0" borderId="60" xfId="0" applyNumberFormat="1" applyFont="1" applyBorder="1"/>
    <xf numFmtId="164" fontId="10" fillId="0" borderId="52" xfId="0" applyNumberFormat="1" applyFont="1" applyBorder="1"/>
    <xf numFmtId="164" fontId="10" fillId="0" borderId="55" xfId="0" applyNumberFormat="1" applyFont="1" applyBorder="1"/>
    <xf numFmtId="164" fontId="27" fillId="0" borderId="55" xfId="0" applyNumberFormat="1" applyFont="1" applyBorder="1"/>
    <xf numFmtId="164" fontId="10" fillId="0" borderId="80" xfId="0" applyNumberFormat="1" applyFont="1" applyBorder="1"/>
    <xf numFmtId="0" fontId="69" fillId="22" borderId="0" xfId="0" applyFont="1" applyFill="1" applyAlignment="1">
      <alignment vertical="center" wrapText="1"/>
    </xf>
    <xf numFmtId="0" fontId="0" fillId="12" borderId="0" xfId="0" applyFill="1"/>
    <xf numFmtId="0" fontId="10" fillId="12" borderId="35" xfId="0" applyFont="1" applyFill="1" applyBorder="1"/>
    <xf numFmtId="0" fontId="10" fillId="12" borderId="36" xfId="0" applyFont="1" applyFill="1" applyBorder="1" applyAlignment="1">
      <alignment wrapText="1"/>
    </xf>
    <xf numFmtId="0" fontId="10" fillId="12" borderId="36" xfId="0" applyFont="1" applyFill="1" applyBorder="1" applyAlignment="1">
      <alignment horizontal="center"/>
    </xf>
    <xf numFmtId="0" fontId="10" fillId="12" borderId="37" xfId="0" applyFont="1" applyFill="1" applyBorder="1"/>
    <xf numFmtId="0" fontId="10" fillId="12" borderId="39" xfId="0" applyFont="1" applyFill="1" applyBorder="1"/>
    <xf numFmtId="164" fontId="10" fillId="12" borderId="39" xfId="0" applyNumberFormat="1" applyFont="1" applyFill="1" applyBorder="1"/>
    <xf numFmtId="0" fontId="0" fillId="12" borderId="42" xfId="0" applyFill="1" applyBorder="1"/>
    <xf numFmtId="0" fontId="10" fillId="12" borderId="38" xfId="0" applyFont="1" applyFill="1" applyBorder="1"/>
    <xf numFmtId="0" fontId="10" fillId="12" borderId="40" xfId="0" applyFont="1" applyFill="1" applyBorder="1"/>
    <xf numFmtId="0" fontId="10" fillId="12" borderId="72" xfId="0" applyFont="1" applyFill="1" applyBorder="1"/>
    <xf numFmtId="0" fontId="10" fillId="12" borderId="10" xfId="0" applyFont="1" applyFill="1" applyBorder="1"/>
    <xf numFmtId="164" fontId="10" fillId="12" borderId="10" xfId="0" applyNumberFormat="1" applyFont="1" applyFill="1" applyBorder="1"/>
    <xf numFmtId="0" fontId="0" fillId="12" borderId="8" xfId="0" applyFill="1" applyBorder="1"/>
    <xf numFmtId="0" fontId="10" fillId="12" borderId="0" xfId="0" applyFont="1" applyFill="1"/>
    <xf numFmtId="0" fontId="10" fillId="12" borderId="4" xfId="0" applyFont="1" applyFill="1" applyBorder="1"/>
    <xf numFmtId="0" fontId="10" fillId="12" borderId="5" xfId="0" applyFont="1" applyFill="1" applyBorder="1" applyAlignment="1">
      <alignment wrapText="1"/>
    </xf>
    <xf numFmtId="0" fontId="10" fillId="12" borderId="5" xfId="0" applyFont="1" applyFill="1" applyBorder="1" applyAlignment="1">
      <alignment horizontal="center"/>
    </xf>
    <xf numFmtId="0" fontId="10" fillId="12" borderId="9" xfId="0" applyFont="1" applyFill="1" applyBorder="1"/>
    <xf numFmtId="0" fontId="10" fillId="12" borderId="6" xfId="0" applyFont="1" applyFill="1" applyBorder="1"/>
    <xf numFmtId="0" fontId="20" fillId="11" borderId="45" xfId="0" applyFont="1" applyFill="1" applyBorder="1" applyAlignment="1">
      <alignment horizontal="right" vertical="top" wrapText="1"/>
    </xf>
    <xf numFmtId="0" fontId="64" fillId="0" borderId="0" xfId="0" applyFont="1" applyAlignment="1">
      <alignment horizontal="center" vertical="center" wrapText="1"/>
    </xf>
    <xf numFmtId="0" fontId="65" fillId="10" borderId="81" xfId="0" applyFont="1" applyFill="1" applyBorder="1" applyAlignment="1">
      <alignment vertical="top"/>
    </xf>
    <xf numFmtId="0" fontId="64" fillId="0" borderId="0" xfId="0" applyFont="1" applyAlignment="1">
      <alignment horizontal="center" vertical="center"/>
    </xf>
    <xf numFmtId="0" fontId="66" fillId="24" borderId="0" xfId="0" applyFont="1" applyFill="1" applyAlignment="1">
      <alignment vertical="center"/>
    </xf>
    <xf numFmtId="0" fontId="66" fillId="24" borderId="0" xfId="0" applyFont="1" applyFill="1" applyAlignment="1">
      <alignment horizontal="left" vertical="center"/>
    </xf>
    <xf numFmtId="0" fontId="97" fillId="24" borderId="0" xfId="0" applyFont="1" applyFill="1" applyAlignment="1">
      <alignment horizontal="center" vertical="center"/>
    </xf>
    <xf numFmtId="0" fontId="67" fillId="24" borderId="0" xfId="0" applyFont="1" applyFill="1" applyAlignment="1">
      <alignment horizontal="center" vertical="center"/>
    </xf>
    <xf numFmtId="0" fontId="66" fillId="24" borderId="0" xfId="0" applyFont="1" applyFill="1" applyAlignment="1">
      <alignment horizontal="center" vertical="center"/>
    </xf>
    <xf numFmtId="0" fontId="10" fillId="0" borderId="69" xfId="0" applyFont="1" applyBorder="1"/>
    <xf numFmtId="164" fontId="10" fillId="0" borderId="82" xfId="0" applyNumberFormat="1" applyFont="1" applyBorder="1"/>
    <xf numFmtId="0" fontId="10" fillId="0" borderId="83" xfId="0" applyFont="1" applyBorder="1"/>
    <xf numFmtId="0" fontId="32" fillId="16" borderId="73" xfId="0" applyFont="1" applyFill="1" applyBorder="1" applyAlignment="1">
      <alignment horizontal="left" vertical="center" wrapText="1"/>
    </xf>
    <xf numFmtId="0" fontId="12" fillId="11" borderId="16" xfId="0" applyFont="1" applyFill="1" applyBorder="1" applyAlignment="1">
      <alignment horizontal="left" vertical="top"/>
    </xf>
    <xf numFmtId="14" fontId="12" fillId="11" borderId="18" xfId="0" applyNumberFormat="1" applyFont="1" applyFill="1" applyBorder="1" applyAlignment="1">
      <alignment horizontal="left" vertical="top"/>
    </xf>
    <xf numFmtId="0" fontId="12" fillId="11" borderId="18" xfId="0" applyFont="1" applyFill="1" applyBorder="1" applyAlignment="1">
      <alignment horizontal="left" vertical="top" wrapText="1"/>
    </xf>
    <xf numFmtId="0" fontId="57" fillId="11" borderId="15" xfId="0" applyFont="1" applyFill="1" applyBorder="1" applyAlignment="1">
      <alignment horizontal="left" vertical="top"/>
    </xf>
    <xf numFmtId="0" fontId="17" fillId="11" borderId="16" xfId="0" applyFont="1" applyFill="1" applyBorder="1" applyAlignment="1">
      <alignment horizontal="left" vertical="top"/>
    </xf>
    <xf numFmtId="0" fontId="17" fillId="11" borderId="17" xfId="0" applyFont="1" applyFill="1" applyBorder="1" applyAlignment="1">
      <alignment horizontal="left" vertical="top"/>
    </xf>
    <xf numFmtId="0" fontId="17" fillId="11" borderId="18" xfId="0" applyFont="1" applyFill="1" applyBorder="1" applyAlignment="1">
      <alignment horizontal="left" vertical="top"/>
    </xf>
    <xf numFmtId="0" fontId="57" fillId="11" borderId="17" xfId="0" applyFont="1" applyFill="1" applyBorder="1" applyAlignment="1">
      <alignment horizontal="left" vertical="top"/>
    </xf>
    <xf numFmtId="0" fontId="57" fillId="11" borderId="19" xfId="0" applyFont="1" applyFill="1" applyBorder="1" applyAlignment="1">
      <alignment horizontal="left" vertical="top"/>
    </xf>
    <xf numFmtId="0" fontId="17" fillId="11" borderId="20" xfId="0" applyFont="1" applyFill="1" applyBorder="1" applyAlignment="1">
      <alignment horizontal="left" vertical="top"/>
    </xf>
    <xf numFmtId="0" fontId="11" fillId="0" borderId="0" xfId="0" applyFont="1" applyAlignment="1">
      <alignment horizontal="left" vertical="center" wrapText="1"/>
    </xf>
    <xf numFmtId="0" fontId="100" fillId="17" borderId="0" xfId="0" applyFont="1" applyFill="1" applyAlignment="1">
      <alignment vertical="center"/>
    </xf>
    <xf numFmtId="0" fontId="10" fillId="23" borderId="75" xfId="0" applyFont="1" applyFill="1" applyBorder="1" applyAlignment="1">
      <alignment vertical="top"/>
    </xf>
    <xf numFmtId="0" fontId="10" fillId="23" borderId="76" xfId="0" applyFont="1" applyFill="1" applyBorder="1"/>
    <xf numFmtId="0" fontId="10" fillId="23" borderId="76" xfId="0" applyFont="1" applyFill="1" applyBorder="1" applyAlignment="1">
      <alignment horizontal="center"/>
    </xf>
    <xf numFmtId="0" fontId="10" fillId="23" borderId="77" xfId="0" applyFont="1" applyFill="1" applyBorder="1" applyAlignment="1">
      <alignment horizontal="center"/>
    </xf>
    <xf numFmtId="0" fontId="41" fillId="18" borderId="78" xfId="0" applyFont="1" applyFill="1" applyBorder="1"/>
    <xf numFmtId="0" fontId="104" fillId="0" borderId="0" xfId="0" applyFont="1" applyAlignment="1">
      <alignment horizontal="left" vertical="center"/>
    </xf>
    <xf numFmtId="0" fontId="69" fillId="14" borderId="0" xfId="0" applyFont="1" applyFill="1" applyAlignment="1">
      <alignment horizontal="center" vertical="center" wrapText="1"/>
    </xf>
    <xf numFmtId="0" fontId="10" fillId="21" borderId="68" xfId="0" applyFont="1" applyFill="1" applyBorder="1"/>
    <xf numFmtId="0" fontId="23" fillId="11" borderId="47" xfId="0" applyFont="1" applyFill="1" applyBorder="1" applyAlignment="1">
      <alignment horizontal="center" vertical="center" wrapText="1"/>
    </xf>
    <xf numFmtId="0" fontId="12" fillId="11" borderId="47" xfId="0" applyFont="1" applyFill="1" applyBorder="1" applyAlignment="1">
      <alignment horizontal="right" vertical="top" wrapText="1"/>
    </xf>
    <xf numFmtId="0" fontId="12" fillId="0" borderId="1" xfId="0" applyFont="1" applyBorder="1"/>
    <xf numFmtId="0" fontId="23" fillId="11" borderId="84" xfId="0" applyFont="1" applyFill="1" applyBorder="1" applyAlignment="1">
      <alignment horizontal="center" vertical="center" wrapText="1"/>
    </xf>
    <xf numFmtId="0" fontId="12" fillId="0" borderId="1" xfId="0" applyFont="1" applyBorder="1" applyAlignment="1">
      <alignment horizontal="left" wrapText="1"/>
    </xf>
    <xf numFmtId="0" fontId="23" fillId="11" borderId="50" xfId="0" applyFont="1" applyFill="1" applyBorder="1" applyAlignment="1">
      <alignment horizontal="center" vertical="center" wrapText="1"/>
    </xf>
    <xf numFmtId="0" fontId="12" fillId="11" borderId="84" xfId="0" applyFont="1" applyFill="1" applyBorder="1" applyAlignment="1">
      <alignment horizontal="right" vertical="top" wrapText="1"/>
    </xf>
    <xf numFmtId="0" fontId="12" fillId="11" borderId="50" xfId="0" applyFont="1" applyFill="1" applyBorder="1" applyAlignment="1">
      <alignment horizontal="right" vertical="top" wrapText="1"/>
    </xf>
    <xf numFmtId="0" fontId="10" fillId="0" borderId="1" xfId="0" applyFont="1" applyBorder="1"/>
    <xf numFmtId="0" fontId="105" fillId="4" borderId="0" xfId="0" applyFont="1" applyFill="1" applyAlignment="1">
      <alignment horizontal="center" vertical="center"/>
    </xf>
    <xf numFmtId="0" fontId="9" fillId="19" borderId="0" xfId="0" applyFont="1" applyFill="1" applyAlignment="1">
      <alignment vertical="center"/>
    </xf>
    <xf numFmtId="0" fontId="59" fillId="7" borderId="0" xfId="0" applyFont="1" applyFill="1" applyAlignment="1">
      <alignment horizontal="center" vertical="center"/>
    </xf>
    <xf numFmtId="0" fontId="109" fillId="25" borderId="0" xfId="0" applyFont="1" applyFill="1" applyAlignment="1">
      <alignment horizontal="center" vertical="center"/>
    </xf>
    <xf numFmtId="0" fontId="10" fillId="0" borderId="86" xfId="0" applyFont="1" applyBorder="1"/>
    <xf numFmtId="0" fontId="16" fillId="0" borderId="47" xfId="0" applyFont="1" applyBorder="1" applyAlignment="1">
      <alignment horizontal="center" vertical="center" wrapText="1"/>
    </xf>
    <xf numFmtId="9" fontId="17" fillId="0" borderId="47" xfId="1" applyFont="1" applyFill="1" applyBorder="1" applyAlignment="1">
      <alignment horizontal="center" vertical="center" wrapText="1"/>
    </xf>
    <xf numFmtId="9" fontId="96" fillId="0" borderId="47" xfId="1" applyFont="1" applyFill="1" applyBorder="1" applyAlignment="1">
      <alignment horizontal="center" vertical="center" wrapText="1"/>
    </xf>
    <xf numFmtId="0" fontId="12" fillId="12" borderId="47" xfId="0" applyFont="1" applyFill="1" applyBorder="1" applyAlignment="1">
      <alignment horizontal="center" vertical="center"/>
    </xf>
    <xf numFmtId="0" fontId="12" fillId="11" borderId="47" xfId="0" applyFont="1" applyFill="1" applyBorder="1" applyAlignment="1">
      <alignment horizontal="center" vertical="center"/>
    </xf>
    <xf numFmtId="0" fontId="38" fillId="0" borderId="47" xfId="0" applyFont="1" applyBorder="1" applyAlignment="1">
      <alignment horizontal="center" vertical="center" wrapText="1"/>
    </xf>
    <xf numFmtId="0" fontId="16" fillId="0" borderId="87" xfId="0" applyFont="1" applyBorder="1" applyAlignment="1">
      <alignment horizontal="center" vertical="center" wrapText="1"/>
    </xf>
    <xf numFmtId="9" fontId="17" fillId="0" borderId="87" xfId="1" applyFont="1" applyFill="1" applyBorder="1" applyAlignment="1">
      <alignment horizontal="center" vertical="center" wrapText="1"/>
    </xf>
    <xf numFmtId="9" fontId="96" fillId="0" borderId="87" xfId="1" applyFont="1" applyFill="1" applyBorder="1" applyAlignment="1">
      <alignment horizontal="center" vertical="center" wrapText="1"/>
    </xf>
    <xf numFmtId="0" fontId="12" fillId="12" borderId="87" xfId="0" applyFont="1" applyFill="1" applyBorder="1" applyAlignment="1">
      <alignment horizontal="center" vertical="center"/>
    </xf>
    <xf numFmtId="0" fontId="12" fillId="11" borderId="87" xfId="0" applyFont="1" applyFill="1" applyBorder="1" applyAlignment="1">
      <alignment horizontal="center" vertical="center"/>
    </xf>
    <xf numFmtId="0" fontId="17" fillId="11" borderId="88" xfId="0" applyFont="1" applyFill="1" applyBorder="1" applyAlignment="1">
      <alignment horizontal="left" vertical="center" wrapText="1"/>
    </xf>
    <xf numFmtId="0" fontId="17" fillId="11" borderId="89" xfId="0" applyFont="1" applyFill="1" applyBorder="1" applyAlignment="1">
      <alignment horizontal="left" vertical="center" wrapText="1"/>
    </xf>
    <xf numFmtId="0" fontId="16" fillId="0" borderId="90" xfId="0" applyFont="1" applyBorder="1" applyAlignment="1">
      <alignment horizontal="center" vertical="center" wrapText="1"/>
    </xf>
    <xf numFmtId="9" fontId="17" fillId="0" borderId="90" xfId="1" applyFont="1" applyFill="1" applyBorder="1" applyAlignment="1">
      <alignment horizontal="center" vertical="center" wrapText="1"/>
    </xf>
    <xf numFmtId="9" fontId="96" fillId="0" borderId="90" xfId="1" applyFont="1" applyFill="1" applyBorder="1" applyAlignment="1">
      <alignment horizontal="center" vertical="center" wrapText="1"/>
    </xf>
    <xf numFmtId="0" fontId="12" fillId="12" borderId="90" xfId="0" applyFont="1" applyFill="1" applyBorder="1" applyAlignment="1">
      <alignment horizontal="center" vertical="center"/>
    </xf>
    <xf numFmtId="0" fontId="12" fillId="11" borderId="90" xfId="0" applyFont="1" applyFill="1" applyBorder="1" applyAlignment="1">
      <alignment horizontal="center" vertical="center"/>
    </xf>
    <xf numFmtId="0" fontId="17" fillId="11" borderId="91" xfId="0" applyFont="1" applyFill="1" applyBorder="1" applyAlignment="1">
      <alignment horizontal="left" vertical="center" wrapText="1"/>
    </xf>
    <xf numFmtId="0" fontId="42" fillId="7" borderId="0" xfId="0" applyFont="1" applyFill="1" applyAlignment="1">
      <alignment horizontal="center" vertical="center" wrapText="1"/>
    </xf>
    <xf numFmtId="0" fontId="19" fillId="7" borderId="0" xfId="0" applyFont="1" applyFill="1"/>
    <xf numFmtId="0" fontId="11" fillId="6" borderId="0" xfId="0" applyFont="1" applyFill="1" applyAlignment="1">
      <alignment wrapText="1"/>
    </xf>
    <xf numFmtId="0" fontId="75" fillId="0" borderId="0" xfId="0" applyFont="1" applyAlignment="1">
      <alignment vertical="center"/>
    </xf>
    <xf numFmtId="0" fontId="4" fillId="0" borderId="2" xfId="0" applyFont="1" applyBorder="1" applyAlignment="1">
      <alignment horizontal="center" vertical="center"/>
    </xf>
    <xf numFmtId="0" fontId="75" fillId="0" borderId="85" xfId="0" applyFont="1" applyBorder="1" applyAlignment="1">
      <alignment vertical="center"/>
    </xf>
    <xf numFmtId="0" fontId="111" fillId="0" borderId="0" xfId="0" applyFont="1"/>
    <xf numFmtId="0" fontId="75" fillId="0" borderId="47" xfId="0" applyFont="1" applyBorder="1" applyAlignment="1">
      <alignment vertical="center"/>
    </xf>
    <xf numFmtId="0" fontId="75" fillId="27" borderId="0" xfId="0" applyFont="1" applyFill="1" applyAlignment="1">
      <alignment horizontal="center" vertical="center"/>
    </xf>
    <xf numFmtId="0" fontId="98" fillId="4" borderId="0" xfId="0" applyFont="1" applyFill="1" applyAlignment="1">
      <alignment horizontal="left" vertical="center" wrapText="1"/>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12" fillId="11" borderId="18" xfId="0" applyFont="1" applyFill="1" applyBorder="1" applyAlignment="1">
      <alignment horizontal="left" vertical="top" wrapText="1"/>
    </xf>
    <xf numFmtId="0" fontId="12" fillId="11" borderId="20" xfId="0" applyFont="1" applyFill="1" applyBorder="1" applyAlignment="1">
      <alignment horizontal="left" vertical="top" wrapText="1"/>
    </xf>
    <xf numFmtId="0" fontId="16" fillId="0" borderId="17" xfId="0" applyFont="1" applyBorder="1" applyAlignment="1">
      <alignment horizontal="left" vertical="top" wrapText="1" indent="1"/>
    </xf>
    <xf numFmtId="0" fontId="16" fillId="0" borderId="19" xfId="0" applyFont="1" applyBorder="1" applyAlignment="1">
      <alignment horizontal="left" vertical="top" wrapText="1" indent="1"/>
    </xf>
    <xf numFmtId="0" fontId="98" fillId="8" borderId="0" xfId="0" applyFont="1" applyFill="1" applyAlignment="1">
      <alignment vertical="center" wrapText="1"/>
    </xf>
    <xf numFmtId="0" fontId="11" fillId="8" borderId="0" xfId="0" applyFont="1" applyFill="1" applyAlignment="1">
      <alignment horizontal="left" vertical="center"/>
    </xf>
    <xf numFmtId="0" fontId="47" fillId="13" borderId="0" xfId="0" applyFont="1" applyFill="1" applyAlignment="1">
      <alignment horizontal="left" vertical="center" wrapText="1" indent="1"/>
    </xf>
    <xf numFmtId="0" fontId="59" fillId="19" borderId="0" xfId="0" applyFont="1" applyFill="1" applyAlignment="1">
      <alignment horizontal="center" vertical="center"/>
    </xf>
    <xf numFmtId="0" fontId="88" fillId="0" borderId="0" xfId="0" applyFont="1" applyAlignment="1">
      <alignment horizontal="center" vertical="center" wrapText="1"/>
    </xf>
    <xf numFmtId="0" fontId="59" fillId="5" borderId="0" xfId="0" applyFont="1" applyFill="1" applyAlignment="1">
      <alignment horizontal="left" vertical="center" wrapText="1"/>
    </xf>
    <xf numFmtId="0" fontId="98" fillId="5" borderId="0" xfId="0" applyFont="1" applyFill="1" applyAlignment="1">
      <alignment horizontal="left" vertical="center" wrapText="1"/>
    </xf>
    <xf numFmtId="0" fontId="58" fillId="18" borderId="0" xfId="0" applyFont="1" applyFill="1" applyAlignment="1">
      <alignment horizontal="left" vertical="center" wrapText="1"/>
    </xf>
    <xf numFmtId="0" fontId="100" fillId="16" borderId="0" xfId="0" applyFont="1" applyFill="1" applyAlignment="1">
      <alignment horizontal="left" vertical="center" wrapText="1"/>
    </xf>
    <xf numFmtId="0" fontId="110" fillId="16" borderId="0" xfId="0" applyFont="1" applyFill="1" applyAlignment="1">
      <alignment horizontal="left" vertical="center" wrapText="1"/>
    </xf>
    <xf numFmtId="0" fontId="59" fillId="6" borderId="0" xfId="0" applyFont="1" applyFill="1" applyAlignment="1">
      <alignment horizontal="left" vertical="center"/>
    </xf>
    <xf numFmtId="0" fontId="98" fillId="6" borderId="0" xfId="0" applyFont="1" applyFill="1" applyAlignment="1">
      <alignment horizontal="left" vertical="center"/>
    </xf>
    <xf numFmtId="0" fontId="32" fillId="16" borderId="1" xfId="0" applyFont="1" applyFill="1" applyBorder="1" applyAlignment="1">
      <alignment horizontal="left" vertical="center" wrapText="1"/>
    </xf>
    <xf numFmtId="0" fontId="108" fillId="16" borderId="65" xfId="0" applyFont="1" applyFill="1" applyBorder="1" applyAlignment="1">
      <alignment horizontal="left" vertical="top" wrapText="1"/>
    </xf>
    <xf numFmtId="0" fontId="108" fillId="16" borderId="66" xfId="0" applyFont="1" applyFill="1" applyBorder="1" applyAlignment="1">
      <alignment horizontal="left" vertical="top" wrapText="1"/>
    </xf>
    <xf numFmtId="0" fontId="108" fillId="16" borderId="67" xfId="0" applyFont="1" applyFill="1" applyBorder="1" applyAlignment="1">
      <alignment horizontal="left" vertical="top" wrapText="1"/>
    </xf>
    <xf numFmtId="0" fontId="32" fillId="16" borderId="73" xfId="0" applyFont="1" applyFill="1" applyBorder="1" applyAlignment="1">
      <alignment horizontal="left" vertical="center" wrapText="1"/>
    </xf>
    <xf numFmtId="0" fontId="34" fillId="6" borderId="0" xfId="0" applyFont="1" applyFill="1" applyAlignment="1">
      <alignment vertical="center" wrapText="1"/>
    </xf>
    <xf numFmtId="0" fontId="109" fillId="26" borderId="0" xfId="0" applyFont="1" applyFill="1" applyAlignment="1">
      <alignment horizontal="center" vertical="center"/>
    </xf>
    <xf numFmtId="0" fontId="59" fillId="7" borderId="0" xfId="0" applyFont="1" applyFill="1" applyAlignment="1">
      <alignment horizontal="left" vertical="center" wrapText="1"/>
    </xf>
    <xf numFmtId="0" fontId="70" fillId="7" borderId="0" xfId="2" applyFont="1" applyFill="1" applyBorder="1" applyAlignment="1">
      <alignment horizontal="center" vertical="center" wrapText="1"/>
    </xf>
    <xf numFmtId="0" fontId="42" fillId="7" borderId="0" xfId="0" applyFont="1" applyFill="1" applyAlignment="1">
      <alignment horizontal="center" vertical="center" wrapText="1"/>
    </xf>
    <xf numFmtId="0" fontId="106" fillId="15" borderId="0" xfId="0" applyFont="1" applyFill="1" applyAlignment="1">
      <alignment horizontal="left" vertical="center" wrapText="1"/>
    </xf>
    <xf numFmtId="0" fontId="68" fillId="0" borderId="0" xfId="0" applyFont="1" applyAlignment="1">
      <alignment horizontal="left" vertical="center" wrapText="1"/>
    </xf>
    <xf numFmtId="0" fontId="69" fillId="22" borderId="0" xfId="0" applyFont="1" applyFill="1" applyAlignment="1">
      <alignment horizontal="left" vertical="center"/>
    </xf>
    <xf numFmtId="0" fontId="9" fillId="22" borderId="0" xfId="0" applyFont="1" applyFill="1" applyAlignment="1">
      <alignment horizontal="center" vertical="center"/>
    </xf>
    <xf numFmtId="0" fontId="69" fillId="22" borderId="0" xfId="0" applyFont="1" applyFill="1" applyAlignment="1">
      <alignment horizontal="center" vertical="center" wrapText="1"/>
    </xf>
    <xf numFmtId="0" fontId="69" fillId="22" borderId="0" xfId="0" applyFont="1" applyFill="1" applyAlignment="1">
      <alignment horizontal="center" vertical="center"/>
    </xf>
    <xf numFmtId="0" fontId="15" fillId="0" borderId="0" xfId="0" applyFont="1" applyAlignment="1">
      <alignment horizontal="left" vertical="center" wrapText="1"/>
    </xf>
    <xf numFmtId="0" fontId="55" fillId="5" borderId="0" xfId="0" applyFont="1" applyFill="1" applyAlignment="1">
      <alignment horizontal="center" vertical="center" wrapText="1"/>
    </xf>
    <xf numFmtId="0" fontId="11" fillId="14" borderId="0" xfId="0" applyFont="1" applyFill="1" applyAlignment="1">
      <alignment horizontal="center" vertical="center" wrapText="1"/>
    </xf>
    <xf numFmtId="0" fontId="55" fillId="14" borderId="0" xfId="0" applyFont="1" applyFill="1" applyAlignment="1">
      <alignment horizontal="center" vertical="center" wrapText="1"/>
    </xf>
    <xf numFmtId="0" fontId="69" fillId="14" borderId="0" xfId="0" applyFont="1" applyFill="1" applyAlignment="1">
      <alignment horizontal="center" vertical="center" wrapText="1"/>
    </xf>
  </cellXfs>
  <cellStyles count="3">
    <cellStyle name="Heading 4" xfId="2" builtinId="19"/>
    <cellStyle name="Normal" xfId="0" builtinId="0"/>
    <cellStyle name="Percent" xfId="1" builtinId="5"/>
  </cellStyles>
  <dxfs count="44">
    <dxf>
      <font>
        <strike/>
        <color theme="0" tint="-4.9989318521683403E-2"/>
      </font>
      <fill>
        <patternFill>
          <bgColor theme="1" tint="0.499984740745262"/>
        </patternFill>
      </fill>
    </dxf>
    <dxf>
      <font>
        <strike/>
        <color theme="0" tint="-0.24994659260841701"/>
      </font>
      <fill>
        <patternFill>
          <bgColor theme="6" tint="0.7999816888943144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color rgb="FFFFC000"/>
      </font>
      <fill>
        <patternFill>
          <bgColor rgb="FFFFF8E5"/>
        </patternFill>
      </fill>
    </dxf>
    <dxf>
      <font>
        <color rgb="FFFF0000"/>
      </font>
      <fill>
        <patternFill>
          <bgColor rgb="FFFFE5E5"/>
        </patternFill>
      </fill>
    </dxf>
    <dxf>
      <font>
        <color theme="9"/>
      </font>
      <fill>
        <patternFill>
          <bgColor rgb="FFF0F6EC"/>
        </patternFill>
      </fill>
    </dxf>
    <dxf>
      <font>
        <color theme="0" tint="-4.9989318521683403E-2"/>
      </font>
      <fill>
        <patternFill>
          <bgColor theme="1" tint="0.499984740745262"/>
        </patternFill>
      </fill>
    </dxf>
    <dxf>
      <font>
        <strike/>
        <color theme="0" tint="-4.9989318521683403E-2"/>
      </font>
      <fill>
        <patternFill>
          <bgColor theme="1" tint="0.499984740745262"/>
        </patternFill>
      </fill>
    </dxf>
    <dxf>
      <font>
        <strike/>
        <color theme="0"/>
      </font>
      <fill>
        <patternFill>
          <bgColor theme="1" tint="0.499984740745262"/>
        </patternFill>
      </fill>
    </dxf>
    <dxf>
      <font>
        <color rgb="FF00B050"/>
      </font>
      <fill>
        <patternFill>
          <bgColor rgb="FFF0F6EC"/>
        </patternFill>
      </fill>
    </dxf>
    <dxf>
      <font>
        <color rgb="FFFFC000"/>
      </font>
      <fill>
        <patternFill>
          <bgColor rgb="FFFFF8E5"/>
        </patternFill>
      </fill>
    </dxf>
    <dxf>
      <font>
        <color rgb="FFFF0000"/>
      </font>
      <fill>
        <patternFill>
          <bgColor rgb="FFFFE5E5"/>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tint="-4.9989318521683403E-2"/>
      </font>
      <fill>
        <patternFill>
          <bgColor theme="1" tint="0.499984740745262"/>
        </patternFill>
      </fill>
    </dxf>
    <dxf>
      <font>
        <strike/>
        <color theme="0"/>
      </font>
      <fill>
        <patternFill>
          <bgColor theme="1" tint="0.499984740745262"/>
        </patternFill>
      </fill>
    </dxf>
    <dxf>
      <font>
        <strike/>
        <color theme="0"/>
      </font>
      <fill>
        <patternFill>
          <bgColor theme="1" tint="0.499984740745262"/>
        </patternFill>
      </fill>
    </dxf>
    <dxf>
      <font>
        <color rgb="FFFFC000"/>
      </font>
      <fill>
        <patternFill>
          <bgColor rgb="FFFFF8E5"/>
        </patternFill>
      </fill>
    </dxf>
    <dxf>
      <font>
        <color rgb="FFFF0000"/>
      </font>
      <fill>
        <patternFill>
          <bgColor rgb="FFFFE5E5"/>
        </patternFill>
      </fill>
    </dxf>
    <dxf>
      <font>
        <color rgb="FF00B050"/>
      </font>
      <fill>
        <patternFill>
          <bgColor rgb="FFF0F6EC"/>
        </patternFill>
      </fill>
    </dxf>
    <dxf>
      <font>
        <strike/>
        <color theme="0" tint="-4.9989318521683403E-2"/>
      </font>
      <fill>
        <patternFill>
          <bgColor theme="1" tint="0.499984740745262"/>
        </patternFill>
      </fill>
    </dxf>
    <dxf>
      <font>
        <strike/>
        <color theme="0" tint="-0.14996795556505021"/>
      </font>
      <fill>
        <patternFill>
          <bgColor theme="1" tint="0.499984740745262"/>
        </patternFill>
      </fill>
    </dxf>
    <dxf>
      <font>
        <strike/>
        <color theme="0" tint="-4.9989318521683403E-2"/>
      </font>
      <fill>
        <patternFill>
          <bgColor theme="1" tint="0.499984740745262"/>
        </patternFill>
      </fill>
    </dxf>
  </dxfs>
  <tableStyles count="0" defaultTableStyle="TableStyleMedium2" defaultPivotStyle="PivotStyleLight16"/>
  <colors>
    <mruColors>
      <color rgb="FFFFE5E5"/>
      <color rgb="FFFFF8E5"/>
      <color rgb="FFF0F6EC"/>
      <color rgb="FFCDE9E6"/>
      <color rgb="FF009788"/>
      <color rgb="FF32869C"/>
      <color rgb="FF9D28B1"/>
      <color rgb="FFFFE599"/>
      <color rgb="FFEBD5F0"/>
      <color rgb="FFD6E7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163222</xdr:colOff>
      <xdr:row>2</xdr:row>
      <xdr:rowOff>975</xdr:rowOff>
    </xdr:from>
    <xdr:to>
      <xdr:col>22</xdr:col>
      <xdr:colOff>0</xdr:colOff>
      <xdr:row>31</xdr:row>
      <xdr:rowOff>120952</xdr:rowOff>
    </xdr:to>
    <xdr:sp macro="" textlink="">
      <xdr:nvSpPr>
        <xdr:cNvPr id="11" name="Rectangle 10">
          <a:extLst>
            <a:ext uri="{FF2B5EF4-FFF2-40B4-BE49-F238E27FC236}">
              <a16:creationId xmlns:a16="http://schemas.microsoft.com/office/drawing/2014/main" id="{25FCEA0D-AC1F-F6FF-B316-ABE7AF8D2FFF}"/>
            </a:ext>
          </a:extLst>
        </xdr:cNvPr>
        <xdr:cNvSpPr/>
      </xdr:nvSpPr>
      <xdr:spPr>
        <a:xfrm>
          <a:off x="374889" y="1200419"/>
          <a:ext cx="13675746" cy="5754343"/>
        </a:xfrm>
        <a:prstGeom prst="rect">
          <a:avLst/>
        </a:prstGeom>
        <a:solidFill>
          <a:schemeClr val="bg1">
            <a:lumMod val="95000"/>
            <a:alpha val="38313"/>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268718</xdr:colOff>
      <xdr:row>3</xdr:row>
      <xdr:rowOff>0</xdr:rowOff>
    </xdr:from>
    <xdr:to>
      <xdr:col>21</xdr:col>
      <xdr:colOff>572716</xdr:colOff>
      <xdr:row>9</xdr:row>
      <xdr:rowOff>45720</xdr:rowOff>
    </xdr:to>
    <xdr:sp macro="" textlink="">
      <xdr:nvSpPr>
        <xdr:cNvPr id="2" name="TextBox 1">
          <a:extLst>
            <a:ext uri="{FF2B5EF4-FFF2-40B4-BE49-F238E27FC236}">
              <a16:creationId xmlns:a16="http://schemas.microsoft.com/office/drawing/2014/main" id="{20851C8D-423D-A36A-6797-9D8E99C5628A}"/>
            </a:ext>
          </a:extLst>
        </xdr:cNvPr>
        <xdr:cNvSpPr txBox="1"/>
      </xdr:nvSpPr>
      <xdr:spPr>
        <a:xfrm>
          <a:off x="466838" y="548640"/>
          <a:ext cx="13608518" cy="1249680"/>
        </a:xfrm>
        <a:prstGeom prst="rect">
          <a:avLst/>
        </a:prstGeom>
        <a:solidFill>
          <a:schemeClr val="tx2"/>
        </a:solidFill>
        <a:ln w="952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4000">
              <a:solidFill>
                <a:schemeClr val="bg1"/>
              </a:solidFill>
              <a:effectLst/>
              <a:latin typeface="+mn-lt"/>
              <a:ea typeface="+mn-ea"/>
              <a:cs typeface="+mn-cs"/>
            </a:rPr>
            <a:t>ClimateFIRST</a:t>
          </a:r>
          <a:r>
            <a:rPr lang="en-GB" sz="4000" baseline="0">
              <a:solidFill>
                <a:schemeClr val="bg1"/>
              </a:solidFill>
              <a:effectLst/>
              <a:latin typeface="+mn-lt"/>
              <a:ea typeface="+mn-ea"/>
              <a:cs typeface="+mn-cs"/>
            </a:rPr>
            <a:t>                                                                      </a:t>
          </a:r>
          <a:r>
            <a:rPr lang="en-GB" sz="2400" baseline="0">
              <a:solidFill>
                <a:schemeClr val="bg1"/>
              </a:solidFill>
              <a:effectLst/>
              <a:latin typeface="+mn-lt"/>
              <a:ea typeface="+mn-ea"/>
              <a:cs typeface="+mn-cs"/>
            </a:rPr>
            <a:t>Climate framework to improve the resilience of sanitation technologies</a:t>
          </a:r>
          <a:endParaRPr lang="en-GB" sz="4000">
            <a:solidFill>
              <a:schemeClr val="bg1"/>
            </a:solidFill>
            <a:effectLst/>
            <a:latin typeface="+mn-lt"/>
            <a:ea typeface="+mn-ea"/>
            <a:cs typeface="+mn-cs"/>
          </a:endParaRPr>
        </a:p>
      </xdr:txBody>
    </xdr:sp>
    <xdr:clientData/>
  </xdr:twoCellAnchor>
  <xdr:twoCellAnchor>
    <xdr:from>
      <xdr:col>1</xdr:col>
      <xdr:colOff>262762</xdr:colOff>
      <xdr:row>10</xdr:row>
      <xdr:rowOff>47393</xdr:rowOff>
    </xdr:from>
    <xdr:to>
      <xdr:col>21</xdr:col>
      <xdr:colOff>574862</xdr:colOff>
      <xdr:row>31</xdr:row>
      <xdr:rowOff>21042</xdr:rowOff>
    </xdr:to>
    <xdr:grpSp>
      <xdr:nvGrpSpPr>
        <xdr:cNvPr id="7" name="Group 6">
          <a:extLst>
            <a:ext uri="{FF2B5EF4-FFF2-40B4-BE49-F238E27FC236}">
              <a16:creationId xmlns:a16="http://schemas.microsoft.com/office/drawing/2014/main" id="{00723393-14C6-B486-F90C-3AEF21B9065A}"/>
            </a:ext>
          </a:extLst>
        </xdr:cNvPr>
        <xdr:cNvGrpSpPr/>
      </xdr:nvGrpSpPr>
      <xdr:grpSpPr>
        <a:xfrm>
          <a:off x="466869" y="1938786"/>
          <a:ext cx="13511029" cy="3974149"/>
          <a:chOff x="319912" y="2833200"/>
          <a:chExt cx="13774303" cy="3896311"/>
        </a:xfrm>
      </xdr:grpSpPr>
      <xdr:sp macro="" textlink="">
        <xdr:nvSpPr>
          <xdr:cNvPr id="4" name="Rectangle 3">
            <a:extLst>
              <a:ext uri="{FF2B5EF4-FFF2-40B4-BE49-F238E27FC236}">
                <a16:creationId xmlns:a16="http://schemas.microsoft.com/office/drawing/2014/main" id="{9BF01074-D8C0-E742-89AA-42A95ACFA3F1}"/>
              </a:ext>
            </a:extLst>
          </xdr:cNvPr>
          <xdr:cNvSpPr/>
        </xdr:nvSpPr>
        <xdr:spPr>
          <a:xfrm>
            <a:off x="3479864" y="5046017"/>
            <a:ext cx="7463725"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9" name="Rectangle: Diagonal Corners Rounded 18">
            <a:extLst>
              <a:ext uri="{FF2B5EF4-FFF2-40B4-BE49-F238E27FC236}">
                <a16:creationId xmlns:a16="http://schemas.microsoft.com/office/drawing/2014/main" id="{842A4465-61CB-447D-A5F5-8FACAB64E3C2}"/>
              </a:ext>
            </a:extLst>
          </xdr:cNvPr>
          <xdr:cNvSpPr/>
        </xdr:nvSpPr>
        <xdr:spPr>
          <a:xfrm>
            <a:off x="3680244" y="5368874"/>
            <a:ext cx="3288777" cy="1142374"/>
          </a:xfrm>
          <a:prstGeom prst="roundRect">
            <a:avLst/>
          </a:prstGeom>
          <a:solidFill>
            <a:srgbClr val="EBD5F0"/>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9D28B1"/>
                </a:solidFill>
                <a:latin typeface="Arial" panose="020B0604020202020204" pitchFamily="34" charset="0"/>
                <a:cs typeface="Arial" panose="020B0604020202020204" pitchFamily="34" charset="0"/>
              </a:rPr>
              <a:t>5. Overall</a:t>
            </a:r>
            <a:r>
              <a:rPr lang="en-AU" sz="1600" b="1" baseline="0">
                <a:solidFill>
                  <a:srgbClr val="9D28B1"/>
                </a:solidFill>
                <a:latin typeface="Arial" panose="020B0604020202020204" pitchFamily="34" charset="0"/>
                <a:cs typeface="Arial" panose="020B0604020202020204" pitchFamily="34" charset="0"/>
              </a:rPr>
              <a:t> resilience</a:t>
            </a:r>
          </a:p>
          <a:p>
            <a:pPr algn="ctr"/>
            <a:endParaRPr lang="en-AU" sz="1000" b="1" baseline="0">
              <a:solidFill>
                <a:srgbClr val="9D28B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Consider the</a:t>
            </a:r>
            <a:r>
              <a:rPr lang="en-AU" sz="1100" i="1" baseline="0">
                <a:solidFill>
                  <a:schemeClr val="tx1"/>
                </a:solidFill>
                <a:latin typeface="Arial" panose="020B0604020202020204" pitchFamily="34" charset="0"/>
                <a:cs typeface="Arial" panose="020B0604020202020204" pitchFamily="34" charset="0"/>
              </a:rPr>
              <a:t> overall resilience of the sanitation technology</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9D28B1"/>
              </a:solidFill>
              <a:latin typeface="Arial" panose="020B0604020202020204" pitchFamily="34" charset="0"/>
              <a:cs typeface="Arial" panose="020B0604020202020204" pitchFamily="34" charset="0"/>
            </a:endParaRPr>
          </a:p>
        </xdr:txBody>
      </xdr:sp>
      <xdr:sp macro="" textlink="">
        <xdr:nvSpPr>
          <xdr:cNvPr id="14" name="Rectangle: Diagonal Corners Rounded 13">
            <a:extLst>
              <a:ext uri="{FF2B5EF4-FFF2-40B4-BE49-F238E27FC236}">
                <a16:creationId xmlns:a16="http://schemas.microsoft.com/office/drawing/2014/main" id="{80F9C262-318C-483C-8711-7C16DF366350}"/>
              </a:ext>
            </a:extLst>
          </xdr:cNvPr>
          <xdr:cNvSpPr/>
        </xdr:nvSpPr>
        <xdr:spPr>
          <a:xfrm>
            <a:off x="7132239" y="5359689"/>
            <a:ext cx="3561167" cy="1142374"/>
          </a:xfrm>
          <a:prstGeom prst="roundRect">
            <a:avLst/>
          </a:prstGeom>
          <a:solidFill>
            <a:srgbClr val="FBD2E0"/>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EB1D62"/>
                </a:solidFill>
                <a:latin typeface="Arial" panose="020B0604020202020204" pitchFamily="34" charset="0"/>
                <a:cs typeface="Arial" panose="020B0604020202020204" pitchFamily="34" charset="0"/>
              </a:rPr>
              <a:t>Summary reports</a:t>
            </a:r>
          </a:p>
          <a:p>
            <a:pPr algn="ctr"/>
            <a:endParaRPr lang="en-AU" sz="1000" b="1">
              <a:solidFill>
                <a:srgbClr val="EB1D62"/>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The last four tabs</a:t>
            </a:r>
            <a:r>
              <a:rPr lang="en-AU" sz="1100" i="1" baseline="0">
                <a:solidFill>
                  <a:schemeClr val="tx1"/>
                </a:solidFill>
                <a:latin typeface="Arial" panose="020B0604020202020204" pitchFamily="34" charset="0"/>
                <a:cs typeface="Arial" panose="020B0604020202020204" pitchFamily="34" charset="0"/>
              </a:rPr>
              <a:t> summarise: (i) the resilience scores, (ii) impacts of hazards, (iii) design strengths, and (iv) design improvements </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38" name="Rectangle 37">
            <a:extLst>
              <a:ext uri="{FF2B5EF4-FFF2-40B4-BE49-F238E27FC236}">
                <a16:creationId xmlns:a16="http://schemas.microsoft.com/office/drawing/2014/main" id="{FC046893-9D83-432F-82DA-0D78139DE0FA}"/>
              </a:ext>
            </a:extLst>
          </xdr:cNvPr>
          <xdr:cNvSpPr/>
        </xdr:nvSpPr>
        <xdr:spPr>
          <a:xfrm>
            <a:off x="319912" y="2833200"/>
            <a:ext cx="13774303" cy="1683494"/>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8" name="Rectangle: Diagonal Corners Rounded 17">
            <a:extLst>
              <a:ext uri="{FF2B5EF4-FFF2-40B4-BE49-F238E27FC236}">
                <a16:creationId xmlns:a16="http://schemas.microsoft.com/office/drawing/2014/main" id="{F07CE558-AA60-4DC1-82A5-23B0ABE66EC6}"/>
              </a:ext>
            </a:extLst>
          </xdr:cNvPr>
          <xdr:cNvSpPr/>
        </xdr:nvSpPr>
        <xdr:spPr>
          <a:xfrm>
            <a:off x="430974" y="3125774"/>
            <a:ext cx="3223374" cy="1084731"/>
          </a:xfrm>
          <a:prstGeom prst="roundRect">
            <a:avLst/>
          </a:prstGeom>
          <a:solidFill>
            <a:srgbClr val="CDE9E6"/>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009788"/>
                </a:solidFill>
                <a:latin typeface="Arial" panose="020B0604020202020204" pitchFamily="34" charset="0"/>
                <a:cs typeface="Arial" panose="020B0604020202020204" pitchFamily="34" charset="0"/>
              </a:rPr>
              <a:t>1. Scoping</a:t>
            </a:r>
          </a:p>
          <a:p>
            <a:pPr marL="0" marR="0" lvl="0" indent="0" algn="ctr" defTabSz="914400" eaLnBrk="1" fontAlgn="auto" latinLnBrk="0" hangingPunct="1">
              <a:lnSpc>
                <a:spcPct val="100000"/>
              </a:lnSpc>
              <a:spcBef>
                <a:spcPts val="0"/>
              </a:spcBef>
              <a:spcAft>
                <a:spcPts val="0"/>
              </a:spcAft>
              <a:buClrTx/>
              <a:buSzTx/>
              <a:buFontTx/>
              <a:buNone/>
              <a:tabLst/>
              <a:defRPr/>
            </a:pPr>
            <a:endParaRPr lang="en-AU" sz="1100" i="1">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Define what parts of the sanitation technology are to be included in the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009788"/>
              </a:solidFill>
              <a:latin typeface="Arial" panose="020B0604020202020204" pitchFamily="34" charset="0"/>
              <a:cs typeface="Arial" panose="020B0604020202020204" pitchFamily="34" charset="0"/>
            </a:endParaRPr>
          </a:p>
        </xdr:txBody>
      </xdr:sp>
      <xdr:sp macro="" textlink="">
        <xdr:nvSpPr>
          <xdr:cNvPr id="17" name="Rectangle: Diagonal Corners Rounded 16">
            <a:extLst>
              <a:ext uri="{FF2B5EF4-FFF2-40B4-BE49-F238E27FC236}">
                <a16:creationId xmlns:a16="http://schemas.microsoft.com/office/drawing/2014/main" id="{2490A227-A0AD-4F30-A124-9373A064F049}"/>
              </a:ext>
            </a:extLst>
          </xdr:cNvPr>
          <xdr:cNvSpPr/>
        </xdr:nvSpPr>
        <xdr:spPr>
          <a:xfrm>
            <a:off x="3775984" y="3125774"/>
            <a:ext cx="3296355" cy="1088472"/>
          </a:xfrm>
          <a:prstGeom prst="roundRect">
            <a:avLst/>
          </a:prstGeom>
          <a:solidFill>
            <a:srgbClr val="D6E7EB"/>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rgbClr val="32869C"/>
                </a:solidFill>
                <a:latin typeface="Arial" panose="020B0604020202020204" pitchFamily="34" charset="0"/>
                <a:cs typeface="Arial" panose="020B0604020202020204" pitchFamily="34" charset="0"/>
              </a:rPr>
              <a:t>2. Hazardous</a:t>
            </a:r>
            <a:r>
              <a:rPr lang="en-AU" sz="1600" b="1" baseline="0">
                <a:solidFill>
                  <a:srgbClr val="32869C"/>
                </a:solidFill>
                <a:latin typeface="Arial" panose="020B0604020202020204" pitchFamily="34" charset="0"/>
                <a:cs typeface="Arial" panose="020B0604020202020204" pitchFamily="34" charset="0"/>
              </a:rPr>
              <a:t> events &amp; trends</a:t>
            </a:r>
          </a:p>
          <a:p>
            <a:pPr algn="ctr"/>
            <a:endParaRPr lang="en-AU" sz="1100" b="1">
              <a:solidFill>
                <a:srgbClr val="32869C"/>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a:solidFill>
                  <a:schemeClr val="tx1"/>
                </a:solidFill>
                <a:latin typeface="Arial" panose="020B0604020202020204" pitchFamily="34" charset="0"/>
                <a:cs typeface="Arial" panose="020B0604020202020204" pitchFamily="34" charset="0"/>
              </a:rPr>
              <a:t>Indicate</a:t>
            </a:r>
            <a:r>
              <a:rPr lang="en-AU" sz="1100" i="1" baseline="0">
                <a:solidFill>
                  <a:schemeClr val="tx1"/>
                </a:solidFill>
                <a:latin typeface="Arial" panose="020B0604020202020204" pitchFamily="34" charset="0"/>
                <a:cs typeface="Arial" panose="020B0604020202020204" pitchFamily="34" charset="0"/>
              </a:rPr>
              <a:t> which climate related hazardous events or trends are relevant to your assessment.</a:t>
            </a:r>
            <a:endParaRPr lang="en-AU" sz="1100" i="1">
              <a:solidFill>
                <a:schemeClr val="tx1"/>
              </a:solidFill>
              <a:latin typeface="Arial" panose="020B0604020202020204" pitchFamily="34" charset="0"/>
              <a:cs typeface="Arial" panose="020B0604020202020204" pitchFamily="34" charset="0"/>
            </a:endParaRPr>
          </a:p>
          <a:p>
            <a:pPr algn="ctr"/>
            <a:endParaRPr lang="en-AU" sz="1100" b="1">
              <a:solidFill>
                <a:srgbClr val="32869C"/>
              </a:solidFill>
              <a:latin typeface="Arial" panose="020B0604020202020204" pitchFamily="34" charset="0"/>
              <a:cs typeface="Arial" panose="020B0604020202020204" pitchFamily="34" charset="0"/>
            </a:endParaRPr>
          </a:p>
        </xdr:txBody>
      </xdr:sp>
      <xdr:sp macro="" textlink="">
        <xdr:nvSpPr>
          <xdr:cNvPr id="15" name="Rectangle: Diagonal Corners Rounded 14">
            <a:extLst>
              <a:ext uri="{FF2B5EF4-FFF2-40B4-BE49-F238E27FC236}">
                <a16:creationId xmlns:a16="http://schemas.microsoft.com/office/drawing/2014/main" id="{58AA5C7B-6FA9-4F1D-80DF-84D9BA83586C}"/>
              </a:ext>
            </a:extLst>
          </xdr:cNvPr>
          <xdr:cNvSpPr/>
        </xdr:nvSpPr>
        <xdr:spPr>
          <a:xfrm>
            <a:off x="10589094" y="3114169"/>
            <a:ext cx="3380049" cy="1084731"/>
          </a:xfrm>
          <a:prstGeom prst="roundRect">
            <a:avLst/>
          </a:prstGeom>
          <a:solidFill>
            <a:schemeClr val="bg2">
              <a:lumMod val="20000"/>
              <a:lumOff val="80000"/>
            </a:schemeClr>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bg2"/>
                </a:solidFill>
                <a:latin typeface="Arial" panose="020B0604020202020204" pitchFamily="34" charset="0"/>
                <a:cs typeface="Arial" panose="020B0604020202020204" pitchFamily="34" charset="0"/>
              </a:rPr>
              <a:t>4. Design features</a:t>
            </a:r>
          </a:p>
          <a:p>
            <a:pPr algn="ctr"/>
            <a:endParaRPr lang="en-AU" sz="1100" i="1" baseline="0">
              <a:solidFill>
                <a:schemeClr val="tx1"/>
              </a:solidFill>
              <a:latin typeface="Arial" panose="020B0604020202020204" pitchFamily="34" charset="0"/>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AU" sz="1100" i="1" baseline="0">
                <a:solidFill>
                  <a:schemeClr val="tx1"/>
                </a:solidFill>
                <a:latin typeface="Arial" panose="020B0604020202020204" pitchFamily="34" charset="0"/>
                <a:cs typeface="Arial" panose="020B0604020202020204" pitchFamily="34" charset="0"/>
              </a:rPr>
              <a:t>Assess the extent to which the sanitation technology incorporates resilient design features</a:t>
            </a:r>
            <a:endParaRPr lang="en-AU" sz="1100" i="1">
              <a:solidFill>
                <a:schemeClr val="tx1"/>
              </a:solidFill>
              <a:latin typeface="Arial" panose="020B0604020202020204" pitchFamily="34" charset="0"/>
              <a:cs typeface="Arial" panose="020B0604020202020204" pitchFamily="34" charset="0"/>
            </a:endParaRPr>
          </a:p>
        </xdr:txBody>
      </xdr:sp>
      <xdr:sp macro="" textlink="">
        <xdr:nvSpPr>
          <xdr:cNvPr id="6" name="Down Arrow 5">
            <a:extLst>
              <a:ext uri="{FF2B5EF4-FFF2-40B4-BE49-F238E27FC236}">
                <a16:creationId xmlns:a16="http://schemas.microsoft.com/office/drawing/2014/main" id="{50722D30-F2C8-E3E2-29EE-A8091B996825}"/>
              </a:ext>
            </a:extLst>
          </xdr:cNvPr>
          <xdr:cNvSpPr/>
        </xdr:nvSpPr>
        <xdr:spPr>
          <a:xfrm>
            <a:off x="6723481" y="4368046"/>
            <a:ext cx="778387" cy="829034"/>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ysClr val="windowText" lastClr="000000"/>
              </a:solidFill>
            </a:endParaRPr>
          </a:p>
        </xdr:txBody>
      </xdr:sp>
    </xdr:grpSp>
    <xdr:clientData/>
  </xdr:twoCellAnchor>
  <xdr:twoCellAnchor>
    <xdr:from>
      <xdr:col>1</xdr:col>
      <xdr:colOff>163871</xdr:colOff>
      <xdr:row>32</xdr:row>
      <xdr:rowOff>74758</xdr:rowOff>
    </xdr:from>
    <xdr:to>
      <xdr:col>8</xdr:col>
      <xdr:colOff>624758</xdr:colOff>
      <xdr:row>40</xdr:row>
      <xdr:rowOff>44824</xdr:rowOff>
    </xdr:to>
    <xdr:sp macro="" textlink="">
      <xdr:nvSpPr>
        <xdr:cNvPr id="34" name="TextBox 33">
          <a:extLst>
            <a:ext uri="{FF2B5EF4-FFF2-40B4-BE49-F238E27FC236}">
              <a16:creationId xmlns:a16="http://schemas.microsoft.com/office/drawing/2014/main" id="{3A024722-5122-7472-2AD7-CC5005E76AFF}"/>
            </a:ext>
          </a:extLst>
        </xdr:cNvPr>
        <xdr:cNvSpPr txBox="1"/>
      </xdr:nvSpPr>
      <xdr:spPr>
        <a:xfrm>
          <a:off x="387989" y="7022405"/>
          <a:ext cx="4831181" cy="1404419"/>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1" fontAlgn="auto" latinLnBrk="0" hangingPunct="1"/>
          <a:endParaRPr lang="en-AU" sz="1200" b="1" i="0">
            <a:solidFill>
              <a:schemeClr val="tx1"/>
            </a:solidFill>
            <a:effectLst/>
            <a:latin typeface="Arial" panose="020B0604020202020204" pitchFamily="34" charset="0"/>
            <a:ea typeface="+mn-ea"/>
            <a:cs typeface="Arial" panose="020B0604020202020204" pitchFamily="34" charset="0"/>
          </a:endParaRPr>
        </a:p>
        <a:p>
          <a:pPr algn="l" eaLnBrk="1" fontAlgn="auto" latinLnBrk="0" hangingPunct="1"/>
          <a:r>
            <a:rPr lang="en-AU" sz="1200" b="1" i="0">
              <a:solidFill>
                <a:schemeClr val="tx1"/>
              </a:solidFill>
              <a:effectLst/>
              <a:latin typeface="Arial" panose="020B0604020202020204" pitchFamily="34" charset="0"/>
              <a:ea typeface="+mn-ea"/>
              <a:cs typeface="Arial" panose="020B0604020202020204" pitchFamily="34" charset="0"/>
            </a:rPr>
            <a:t>What is this assessment</a:t>
          </a:r>
          <a:r>
            <a:rPr lang="en-AU" sz="1200" b="1" i="0" baseline="0">
              <a:solidFill>
                <a:schemeClr val="tx1"/>
              </a:solidFill>
              <a:effectLst/>
              <a:latin typeface="Arial" panose="020B0604020202020204" pitchFamily="34" charset="0"/>
              <a:ea typeface="+mn-ea"/>
              <a:cs typeface="Arial" panose="020B0604020202020204" pitchFamily="34" charset="0"/>
            </a:rPr>
            <a:t>? </a:t>
          </a:r>
          <a:r>
            <a:rPr lang="en-AU" sz="1200" b="0" i="0" baseline="0">
              <a:solidFill>
                <a:schemeClr val="tx1"/>
              </a:solidFill>
              <a:effectLst/>
              <a:latin typeface="Arial" panose="020B0604020202020204" pitchFamily="34" charset="0"/>
              <a:ea typeface="+mn-ea"/>
              <a:cs typeface="Arial" panose="020B0604020202020204" pitchFamily="34" charset="0"/>
            </a:rPr>
            <a:t>ClimateFIRST</a:t>
          </a:r>
          <a:r>
            <a:rPr lang="en-AU" sz="1200" b="0" i="0">
              <a:solidFill>
                <a:schemeClr val="tx1"/>
              </a:solidFill>
              <a:effectLst/>
              <a:latin typeface="Arial" panose="020B0604020202020204" pitchFamily="34" charset="0"/>
              <a:ea typeface="+mn-ea"/>
              <a:cs typeface="Arial" panose="020B0604020202020204" pitchFamily="34" charset="0"/>
            </a:rPr>
            <a:t> is a process to consider how climate-related hazards can affect a sanitation technology</a:t>
          </a:r>
          <a:r>
            <a:rPr lang="en-AU" sz="1200" b="0" i="0" baseline="0">
              <a:solidFill>
                <a:schemeClr val="tx1"/>
              </a:solidFill>
              <a:effectLst/>
              <a:latin typeface="Arial" panose="020B0604020202020204" pitchFamily="34" charset="0"/>
              <a:ea typeface="+mn-ea"/>
              <a:cs typeface="Arial" panose="020B0604020202020204" pitchFamily="34" charset="0"/>
            </a:rPr>
            <a:t> and how the risks of these hazards can be reduced through technology design. It is intended for onsite and decentralised containment and treatment sanitation technologies.</a:t>
          </a:r>
          <a:endParaRPr lang="en-AU" sz="1200" b="0" i="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9</xdr:col>
      <xdr:colOff>87056</xdr:colOff>
      <xdr:row>32</xdr:row>
      <xdr:rowOff>74758</xdr:rowOff>
    </xdr:from>
    <xdr:to>
      <xdr:col>17</xdr:col>
      <xdr:colOff>46089</xdr:colOff>
      <xdr:row>40</xdr:row>
      <xdr:rowOff>33618</xdr:rowOff>
    </xdr:to>
    <xdr:sp macro="" textlink="">
      <xdr:nvSpPr>
        <xdr:cNvPr id="9" name="TextBox 8">
          <a:extLst>
            <a:ext uri="{FF2B5EF4-FFF2-40B4-BE49-F238E27FC236}">
              <a16:creationId xmlns:a16="http://schemas.microsoft.com/office/drawing/2014/main" id="{3A1F60D6-9BE1-124D-91FD-96CA004973DA}"/>
            </a:ext>
          </a:extLst>
        </xdr:cNvPr>
        <xdr:cNvSpPr txBox="1"/>
      </xdr:nvSpPr>
      <xdr:spPr>
        <a:xfrm>
          <a:off x="5353821" y="7022405"/>
          <a:ext cx="5337856"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AU" sz="1200" b="1" i="0">
            <a:solidFill>
              <a:schemeClr val="tx1"/>
            </a:solidFill>
            <a:effectLst/>
            <a:latin typeface="Arial" panose="020B0604020202020204" pitchFamily="34" charset="0"/>
            <a:ea typeface="+mn-ea"/>
            <a:cs typeface="Arial" panose="020B0604020202020204" pitchFamily="34" charset="0"/>
          </a:endParaRPr>
        </a:p>
        <a:p>
          <a:pPr algn="l"/>
          <a:r>
            <a:rPr lang="en-AU" sz="1200" b="1" i="0">
              <a:solidFill>
                <a:schemeClr val="tx1"/>
              </a:solidFill>
              <a:effectLst/>
              <a:latin typeface="Arial" panose="020B0604020202020204" pitchFamily="34" charset="0"/>
              <a:ea typeface="+mn-ea"/>
              <a:cs typeface="Arial" panose="020B0604020202020204" pitchFamily="34" charset="0"/>
            </a:rPr>
            <a:t>Why do</a:t>
          </a:r>
          <a:r>
            <a:rPr lang="en-AU" sz="1200" b="1" i="0" baseline="0">
              <a:solidFill>
                <a:schemeClr val="tx1"/>
              </a:solidFill>
              <a:effectLst/>
              <a:latin typeface="Arial" panose="020B0604020202020204" pitchFamily="34" charset="0"/>
              <a:ea typeface="+mn-ea"/>
              <a:cs typeface="Arial" panose="020B0604020202020204" pitchFamily="34" charset="0"/>
            </a:rPr>
            <a:t> this assessment? </a:t>
          </a:r>
          <a:r>
            <a:rPr lang="en-AU" sz="1200" b="0" i="0" baseline="0">
              <a:solidFill>
                <a:schemeClr val="tx1"/>
              </a:solidFill>
              <a:effectLst/>
              <a:latin typeface="Arial" panose="020B0604020202020204" pitchFamily="34" charset="0"/>
              <a:ea typeface="+mn-ea"/>
              <a:cs typeface="Arial" panose="020B0604020202020204" pitchFamily="34" charset="0"/>
            </a:rPr>
            <a:t>This assessment aids in identifying climate-related hazards that should be accounted for in sanitation technology design, highlighting strengths in the current sanitation technology design, inspiring ideas for design improvements, and facilitating group discussion on the overall climate resilience of a sanitation technology.</a:t>
          </a:r>
          <a:endParaRPr lang="en-AU" sz="1200" b="1" i="0" baseline="0">
            <a:solidFill>
              <a:schemeClr val="tx1"/>
            </a:solidFill>
            <a:effectLst/>
            <a:latin typeface="Arial" panose="020B0604020202020204" pitchFamily="34" charset="0"/>
            <a:ea typeface="+mn-ea"/>
            <a:cs typeface="Arial" panose="020B0604020202020204" pitchFamily="34" charset="0"/>
          </a:endParaRPr>
        </a:p>
      </xdr:txBody>
    </xdr:sp>
    <xdr:clientData/>
  </xdr:twoCellAnchor>
  <xdr:twoCellAnchor>
    <xdr:from>
      <xdr:col>17</xdr:col>
      <xdr:colOff>184355</xdr:colOff>
      <xdr:row>32</xdr:row>
      <xdr:rowOff>74758</xdr:rowOff>
    </xdr:from>
    <xdr:to>
      <xdr:col>22</xdr:col>
      <xdr:colOff>0</xdr:colOff>
      <xdr:row>40</xdr:row>
      <xdr:rowOff>33618</xdr:rowOff>
    </xdr:to>
    <xdr:sp macro="" textlink="">
      <xdr:nvSpPr>
        <xdr:cNvPr id="10" name="TextBox 9">
          <a:extLst>
            <a:ext uri="{FF2B5EF4-FFF2-40B4-BE49-F238E27FC236}">
              <a16:creationId xmlns:a16="http://schemas.microsoft.com/office/drawing/2014/main" id="{A16179CE-397B-1D48-9F03-AB558E7DA2FC}"/>
            </a:ext>
          </a:extLst>
        </xdr:cNvPr>
        <xdr:cNvSpPr txBox="1"/>
      </xdr:nvSpPr>
      <xdr:spPr>
        <a:xfrm>
          <a:off x="10829943" y="7022405"/>
          <a:ext cx="3177410" cy="1393213"/>
        </a:xfrm>
        <a:prstGeom prst="rect">
          <a:avLst/>
        </a:prstGeom>
        <a:solidFill>
          <a:schemeClr val="bg1">
            <a:lumMod val="95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eaLnBrk="1" fontAlgn="auto" latinLnBrk="0" hangingPunct="1"/>
          <a:r>
            <a:rPr lang="en-AU" sz="1200" b="1" i="0" u="none">
              <a:solidFill>
                <a:schemeClr val="tx1"/>
              </a:solidFill>
              <a:effectLst/>
              <a:latin typeface="Arial" panose="020B0604020202020204" pitchFamily="34" charset="0"/>
              <a:ea typeface="+mn-ea"/>
              <a:cs typeface="Arial" panose="020B0604020202020204" pitchFamily="34" charset="0"/>
            </a:rPr>
            <a:t>Who is this</a:t>
          </a:r>
          <a:r>
            <a:rPr lang="en-AU" sz="1200" b="1" i="0" u="none" baseline="0">
              <a:solidFill>
                <a:schemeClr val="tx1"/>
              </a:solidFill>
              <a:effectLst/>
              <a:latin typeface="Arial" panose="020B0604020202020204" pitchFamily="34" charset="0"/>
              <a:ea typeface="+mn-ea"/>
              <a:cs typeface="Arial" panose="020B0604020202020204" pitchFamily="34" charset="0"/>
            </a:rPr>
            <a:t> framework for? </a:t>
          </a:r>
          <a:r>
            <a:rPr lang="en-AU" sz="1200" b="0" i="0">
              <a:solidFill>
                <a:schemeClr val="tx1"/>
              </a:solidFill>
              <a:effectLst/>
              <a:latin typeface="Arial" panose="020B0604020202020204" pitchFamily="34" charset="0"/>
              <a:ea typeface="+mn-ea"/>
              <a:cs typeface="Arial" panose="020B0604020202020204" pitchFamily="34" charset="0"/>
            </a:rPr>
            <a:t>The framework is relevant for sanitation</a:t>
          </a:r>
          <a:r>
            <a:rPr lang="en-AU" sz="1200" b="0" i="0" baseline="0">
              <a:solidFill>
                <a:schemeClr val="tx1"/>
              </a:solidFill>
              <a:effectLst/>
              <a:latin typeface="Arial" panose="020B0604020202020204" pitchFamily="34" charset="0"/>
              <a:ea typeface="+mn-ea"/>
              <a:cs typeface="Arial" panose="020B0604020202020204" pitchFamily="34" charset="0"/>
            </a:rPr>
            <a:t> technology</a:t>
          </a:r>
          <a:r>
            <a:rPr lang="en-AU" sz="1200" b="0" i="0">
              <a:solidFill>
                <a:schemeClr val="tx1"/>
              </a:solidFill>
              <a:effectLst/>
              <a:latin typeface="Arial" panose="020B0604020202020204" pitchFamily="34" charset="0"/>
              <a:ea typeface="+mn-ea"/>
              <a:cs typeface="Arial" panose="020B0604020202020204" pitchFamily="34" charset="0"/>
            </a:rPr>
            <a:t> designers, research and development personnel, commercial partners and implementation teams in low- and middle-income countries.</a:t>
          </a:r>
        </a:p>
        <a:p>
          <a:pPr algn="l"/>
          <a:endParaRPr lang="en-AU" sz="1050">
            <a:solidFill>
              <a:schemeClr val="tx1"/>
            </a:solidFill>
          </a:endParaRPr>
        </a:p>
      </xdr:txBody>
    </xdr:sp>
    <xdr:clientData/>
  </xdr:twoCellAnchor>
  <xdr:twoCellAnchor>
    <xdr:from>
      <xdr:col>11</xdr:col>
      <xdr:colOff>581850</xdr:colOff>
      <xdr:row>11</xdr:row>
      <xdr:rowOff>166457</xdr:rowOff>
    </xdr:from>
    <xdr:to>
      <xdr:col>16</xdr:col>
      <xdr:colOff>428624</xdr:colOff>
      <xdr:row>16</xdr:row>
      <xdr:rowOff>112675</xdr:rowOff>
    </xdr:to>
    <xdr:sp macro="" textlink="">
      <xdr:nvSpPr>
        <xdr:cNvPr id="20" name="Rectangle: Diagonal Corners Rounded 15">
          <a:extLst>
            <a:ext uri="{FF2B5EF4-FFF2-40B4-BE49-F238E27FC236}">
              <a16:creationId xmlns:a16="http://schemas.microsoft.com/office/drawing/2014/main" id="{28E65C89-F2C8-4029-829E-4323475E9A02}"/>
            </a:ext>
          </a:extLst>
        </xdr:cNvPr>
        <xdr:cNvSpPr/>
      </xdr:nvSpPr>
      <xdr:spPr>
        <a:xfrm>
          <a:off x="7237444" y="3083488"/>
          <a:ext cx="3240055" cy="1113031"/>
        </a:xfrm>
        <a:prstGeom prst="roundRect">
          <a:avLst/>
        </a:prstGeom>
        <a:solidFill>
          <a:schemeClr val="accent3">
            <a:lumMod val="20000"/>
            <a:lumOff val="80000"/>
          </a:schemeClr>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AU" sz="1600" b="1">
              <a:solidFill>
                <a:schemeClr val="accent3"/>
              </a:solidFill>
              <a:latin typeface="Arial" panose="020B0604020202020204" pitchFamily="34" charset="0"/>
              <a:cs typeface="Arial" panose="020B0604020202020204" pitchFamily="34" charset="0"/>
            </a:rPr>
            <a:t>3. Hazards</a:t>
          </a:r>
        </a:p>
        <a:p>
          <a:pPr algn="ctr"/>
          <a:endParaRPr lang="en-AU" sz="1100" b="1">
            <a:solidFill>
              <a:srgbClr val="3F50B5"/>
            </a:solidFill>
            <a:latin typeface="Arial" panose="020B0604020202020204" pitchFamily="34" charset="0"/>
            <a:cs typeface="Arial" panose="020B0604020202020204" pitchFamily="34" charset="0"/>
          </a:endParaRPr>
        </a:p>
        <a:p>
          <a:pPr algn="ctr"/>
          <a:r>
            <a:rPr lang="en-AU" sz="1100" i="1" baseline="0">
              <a:solidFill>
                <a:schemeClr val="tx1"/>
              </a:solidFill>
              <a:latin typeface="Arial" panose="020B0604020202020204" pitchFamily="34" charset="0"/>
              <a:ea typeface="+mn-ea"/>
              <a:cs typeface="Arial" panose="020B0604020202020204" pitchFamily="34" charset="0"/>
            </a:rPr>
            <a:t>Assess the level of impact that specific hazards are likely to have on the sanitation technology</a:t>
          </a:r>
        </a:p>
      </xdr:txBody>
    </xdr:sp>
    <xdr:clientData/>
  </xdr:twoCellAnchor>
</xdr:wsDr>
</file>

<file path=xl/persons/person.xml><?xml version="1.0" encoding="utf-8"?>
<personList xmlns="http://schemas.microsoft.com/office/spreadsheetml/2018/threadedcomments" xmlns:x="http://schemas.openxmlformats.org/spreadsheetml/2006/main">
  <person displayName="Jess MacArthur" id="{938CA3B6-886D-2247-9FF4-898623D801A3}" userId="64841b6bd82addab" providerId="Windows Live"/>
</personList>
</file>

<file path=xl/theme/theme1.xml><?xml version="1.0" encoding="utf-8"?>
<a:theme xmlns:a="http://schemas.openxmlformats.org/drawingml/2006/main" name="Office Theme">
  <a:themeElements>
    <a:clrScheme name="UTS-GATES">
      <a:dk1>
        <a:srgbClr val="000000"/>
      </a:dk1>
      <a:lt1>
        <a:srgbClr val="FFFFFF"/>
      </a:lt1>
      <a:dk2>
        <a:srgbClr val="323232"/>
      </a:dk2>
      <a:lt2>
        <a:srgbClr val="3F50B4"/>
      </a:lt2>
      <a:accent1>
        <a:srgbClr val="009787"/>
      </a:accent1>
      <a:accent2>
        <a:srgbClr val="31869B"/>
      </a:accent2>
      <a:accent3>
        <a:srgbClr val="2295F2"/>
      </a:accent3>
      <a:accent4>
        <a:srgbClr val="9C2EB1"/>
      </a:accent4>
      <a:accent5>
        <a:srgbClr val="EB2162"/>
      </a:accent5>
      <a:accent6>
        <a:srgbClr val="FE9700"/>
      </a:accent6>
      <a:hlink>
        <a:srgbClr val="00B7E0"/>
      </a:hlink>
      <a:folHlink>
        <a:srgbClr val="00B7E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8" dT="2023-01-31T08:41:55.61" personId="{938CA3B6-886D-2247-9FF4-898623D801A3}" id="{913E4BF8-8871-464B-A587-473A20B5B1BF}">
    <text>Hide column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tabColor theme="3"/>
  </sheetPr>
  <dimension ref="A1:W47"/>
  <sheetViews>
    <sheetView showGridLines="0" showRowColHeaders="0" tabSelected="1" zoomScale="70" zoomScaleNormal="70" workbookViewId="0"/>
  </sheetViews>
  <sheetFormatPr defaultColWidth="0" defaultRowHeight="14.25" zeroHeight="1"/>
  <cols>
    <col min="1" max="1" width="2.625" customWidth="1"/>
    <col min="2" max="2" width="3.5" customWidth="1"/>
    <col min="3" max="22" width="8.875" customWidth="1"/>
    <col min="23" max="23" width="4.625" customWidth="1"/>
    <col min="24" max="16384" width="10.875" hidden="1"/>
  </cols>
  <sheetData>
    <row r="1" spans="3:9">
      <c r="C1" t="s">
        <v>335</v>
      </c>
    </row>
    <row r="2" spans="3:9"/>
    <row r="3" spans="3:9"/>
    <row r="4" spans="3:9"/>
    <row r="5" spans="3:9" ht="23.25">
      <c r="I5" s="7"/>
    </row>
    <row r="6" spans="3:9"/>
    <row r="7" spans="3:9"/>
    <row r="8" spans="3:9"/>
    <row r="9" spans="3:9"/>
    <row r="10" spans="3:9"/>
    <row r="11" spans="3:9"/>
    <row r="12" spans="3:9"/>
    <row r="13" spans="3:9" ht="15">
      <c r="F13" s="22"/>
    </row>
    <row r="14" spans="3:9" ht="15">
      <c r="F14" s="23"/>
    </row>
    <row r="15" spans="3:9" ht="15">
      <c r="F15" s="24"/>
    </row>
    <row r="16" spans="3:9" ht="33">
      <c r="C16" s="30"/>
    </row>
    <row r="17"/>
    <row r="18"/>
    <row r="19"/>
    <row r="20"/>
    <row r="21"/>
    <row r="22"/>
    <row r="23"/>
    <row r="24"/>
    <row r="25"/>
    <row r="26"/>
    <row r="27"/>
    <row r="28"/>
    <row r="29"/>
    <row r="30"/>
    <row r="31"/>
    <row r="32"/>
    <row r="33" spans="3:3"/>
    <row r="34" spans="3:3"/>
    <row r="35" spans="3:3"/>
    <row r="36" spans="3:3"/>
    <row r="37" spans="3:3"/>
    <row r="38" spans="3:3"/>
    <row r="39" spans="3:3"/>
    <row r="40" spans="3:3"/>
    <row r="41" spans="3:3"/>
    <row r="47" spans="3:3" ht="16.5" hidden="1">
      <c r="C47" s="199"/>
    </row>
  </sheetData>
  <customSheetViews>
    <customSheetView guid="{2AB498D9-D32A-4EB2-B4F2-37A196616A87}" topLeftCell="A10">
      <selection activeCell="H16" sqref="H16"/>
      <pageMargins left="0.7" right="0.7" top="0.75" bottom="0.75" header="0.3" footer="0.3"/>
    </customSheetView>
  </customSheetView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E1198-439E-4533-B6AF-924A57E30BFE}">
  <sheetPr codeName="Sheet7">
    <tabColor theme="8" tint="0.79998168889431442"/>
  </sheetPr>
  <dimension ref="A1:L46"/>
  <sheetViews>
    <sheetView showGridLines="0" showRowColHeaders="0" zoomScale="80" zoomScaleNormal="80" workbookViewId="0"/>
  </sheetViews>
  <sheetFormatPr defaultColWidth="0" defaultRowHeight="14.25" zeroHeight="1"/>
  <cols>
    <col min="1" max="2" width="3.375" style="262" customWidth="1"/>
    <col min="3" max="3" width="27.125" customWidth="1"/>
    <col min="4" max="5" width="47.125" customWidth="1"/>
    <col min="6" max="6" width="90.625" customWidth="1"/>
    <col min="7" max="7" width="3.125" style="262" customWidth="1"/>
    <col min="8" max="8" width="3.375" style="262" customWidth="1"/>
    <col min="9" max="9" width="8.625" hidden="1" customWidth="1"/>
    <col min="10" max="12" width="0" hidden="1" customWidth="1"/>
    <col min="13" max="16384" width="8.625" hidden="1"/>
  </cols>
  <sheetData>
    <row r="1" spans="2:7" s="262" customFormat="1" ht="15" thickBot="1"/>
    <row r="2" spans="2:7" s="262" customFormat="1">
      <c r="B2" s="277"/>
      <c r="C2" s="278"/>
      <c r="D2" s="279"/>
      <c r="E2" s="279"/>
      <c r="F2" s="278"/>
      <c r="G2" s="272"/>
    </row>
    <row r="3" spans="2:7">
      <c r="B3" s="280"/>
      <c r="C3" s="209"/>
      <c r="D3" s="210"/>
      <c r="E3" s="210"/>
      <c r="F3" s="209"/>
      <c r="G3" s="273"/>
    </row>
    <row r="4" spans="2:7" ht="14.1" customHeight="1">
      <c r="B4" s="280"/>
      <c r="C4" s="395" t="s">
        <v>284</v>
      </c>
      <c r="D4" s="395"/>
      <c r="E4" s="395"/>
      <c r="F4" s="395"/>
      <c r="G4" s="273"/>
    </row>
    <row r="5" spans="2:7" ht="14.1" customHeight="1">
      <c r="B5" s="280"/>
      <c r="C5" s="395"/>
      <c r="D5" s="395"/>
      <c r="E5" s="395"/>
      <c r="F5" s="395"/>
      <c r="G5" s="273"/>
    </row>
    <row r="6" spans="2:7" ht="14.1" customHeight="1">
      <c r="B6" s="280"/>
      <c r="C6" s="395"/>
      <c r="D6" s="395"/>
      <c r="E6" s="395"/>
      <c r="F6" s="395"/>
      <c r="G6" s="273"/>
    </row>
    <row r="7" spans="2:7" ht="14.1" customHeight="1">
      <c r="B7" s="280"/>
      <c r="C7" s="395"/>
      <c r="D7" s="395"/>
      <c r="E7" s="395"/>
      <c r="F7" s="395"/>
      <c r="G7" s="273"/>
    </row>
    <row r="8" spans="2:7" ht="14.1" customHeight="1">
      <c r="B8" s="280"/>
      <c r="C8" s="395"/>
      <c r="D8" s="395"/>
      <c r="E8" s="395"/>
      <c r="F8" s="395"/>
      <c r="G8" s="273"/>
    </row>
    <row r="9" spans="2:7" ht="14.1" customHeight="1">
      <c r="B9" s="280"/>
      <c r="C9" s="395"/>
      <c r="D9" s="395"/>
      <c r="E9" s="395"/>
      <c r="F9" s="395"/>
      <c r="G9" s="273"/>
    </row>
    <row r="10" spans="2:7" ht="14.1" customHeight="1">
      <c r="B10" s="280"/>
      <c r="C10" s="395"/>
      <c r="D10" s="395"/>
      <c r="E10" s="395"/>
      <c r="F10" s="395"/>
      <c r="G10" s="273"/>
    </row>
    <row r="11" spans="2:7" ht="14.1" customHeight="1">
      <c r="B11" s="280"/>
      <c r="C11" s="395"/>
      <c r="D11" s="395"/>
      <c r="E11" s="395"/>
      <c r="F11" s="395"/>
      <c r="G11" s="273"/>
    </row>
    <row r="12" spans="2:7" ht="14.1" customHeight="1">
      <c r="B12" s="280"/>
      <c r="C12" s="395"/>
      <c r="D12" s="395"/>
      <c r="E12" s="395"/>
      <c r="F12" s="395"/>
      <c r="G12" s="273"/>
    </row>
    <row r="13" spans="2:7" ht="14.1" customHeight="1">
      <c r="B13" s="280"/>
      <c r="C13" s="395"/>
      <c r="D13" s="395"/>
      <c r="E13" s="395"/>
      <c r="F13" s="395"/>
      <c r="G13" s="273"/>
    </row>
    <row r="14" spans="2:7" ht="14.1" customHeight="1">
      <c r="B14" s="280"/>
      <c r="C14" s="395"/>
      <c r="D14" s="395"/>
      <c r="E14" s="395"/>
      <c r="F14" s="395"/>
      <c r="G14" s="273"/>
    </row>
    <row r="15" spans="2:7">
      <c r="B15" s="280"/>
      <c r="C15" s="392"/>
      <c r="D15" s="392"/>
      <c r="E15" s="392"/>
      <c r="F15" s="392"/>
      <c r="G15" s="273"/>
    </row>
    <row r="16" spans="2:7">
      <c r="B16" s="280"/>
      <c r="C16" s="211"/>
      <c r="D16" s="211"/>
      <c r="E16" s="211"/>
      <c r="F16" s="212"/>
      <c r="G16" s="273"/>
    </row>
    <row r="17" spans="2:7" ht="15">
      <c r="B17" s="280"/>
      <c r="C17" s="213"/>
      <c r="D17" s="214"/>
      <c r="E17" s="214"/>
      <c r="F17" s="215"/>
      <c r="G17" s="273"/>
    </row>
    <row r="18" spans="2:7" ht="15.75">
      <c r="B18" s="280"/>
      <c r="C18" s="396" t="s">
        <v>317</v>
      </c>
      <c r="D18" s="396"/>
      <c r="E18" s="313" t="s">
        <v>285</v>
      </c>
      <c r="F18" s="313" t="s">
        <v>282</v>
      </c>
      <c r="G18" s="273"/>
    </row>
    <row r="19" spans="2:7">
      <c r="B19" s="280"/>
      <c r="C19" s="9"/>
      <c r="D19" s="11"/>
      <c r="E19" s="11"/>
      <c r="F19" s="9"/>
      <c r="G19" s="273"/>
    </row>
    <row r="20" spans="2:7" ht="55.35" customHeight="1">
      <c r="B20" s="280"/>
      <c r="C20" s="218" t="str" cm="1">
        <f t="array" ref="C20">IF(ROWS($A$2:A2)&lt;=(COUNTIF(_4DesignShowImprovement,TRUE)), INDEX(_4DesignFeatures,_xlfn.AGGREGATE(15,3,(_4DesignShowImprovement=TRUE)/(_4DesignShowImprovement=TRUE)*ROW(_4DesignFeatures)-ROW(DF_Calc!$B$5),ROWS($A$2:A2))),"")</f>
        <v/>
      </c>
      <c r="D20" s="254" t="str" cm="1">
        <f t="array" ref="D20">IF(ROWS($A$2:A2)&lt;=(COUNTIF(_4DesignShowImprovement,TRUE)), INDEX(_4DesignBlurb,_xlfn.AGGREGATE(15,3,(_4DesignShowImprovement=TRUE)/(_4DesignShowImprovement=TRUE)*ROW(_4DesignFeatures)-ROW(DF_Calc!$B$5),ROWS($A$2:A2))),"")</f>
        <v/>
      </c>
      <c r="E20" s="204" t="str" cm="1">
        <f t="array" ref="E20">IF(ROWS($A$2:A2)&lt;=(COUNTIF(_4DesignShowImprovement,TRUE)), INDEX(_4DesignClimate,_xlfn.AGGREGATE(15,3,(_4DesignShowImprovement=TRUE)/(_4DesignShowImprovement=TRUE)*ROW(_4DesignFeatures)-ROW(DF_Calc!$B$5),ROWS($A$2:A2))),"")</f>
        <v/>
      </c>
      <c r="F20" s="282" t="str" cm="1">
        <f t="array" ref="F20">IF(ROWS($A$2:A2)&lt;=(COUNTIF(_4DesignShowImprovement,TRUE)), INDEX(_4DesignImprovement,_xlfn.AGGREGATE(15,3,(_4DesignShowImprovement=TRUE)/(_4DesignShowImprovement=TRUE)*ROW(_4DesignFeatures)-ROW(DF_Calc!$B$5),ROWS($A$2:A2))),"")</f>
        <v/>
      </c>
      <c r="G20" s="274"/>
    </row>
    <row r="21" spans="2:7" ht="55.35" customHeight="1">
      <c r="B21" s="280"/>
      <c r="C21" s="218" t="str" cm="1">
        <f t="array" ref="C21">IF(ROWS($A$2:A3)&lt;=(COUNTIF(_4DesignShowImprovement,TRUE)), INDEX(_4DesignFeatures,_xlfn.AGGREGATE(15,3,(_4DesignShowImprovement=TRUE)/(_4DesignShowImprovement=TRUE)*ROW(_4DesignFeatures)-ROW(DF_Calc!$B$5),ROWS($A$2:A3))),"")</f>
        <v/>
      </c>
      <c r="D21" s="254" t="str" cm="1">
        <f t="array" ref="D21">IF(ROWS($A$2:A3)&lt;=(COUNTIF(_4DesignShowImprovement,TRUE)), INDEX(_4DesignBlurb,_xlfn.AGGREGATE(15,3,(_4DesignShowImprovement=TRUE)/(_4DesignShowImprovement=TRUE)*ROW(_4DesignFeatures)-ROW(DF_Calc!$B$5),ROWS($A$2:A3))),"")</f>
        <v/>
      </c>
      <c r="E21" s="204" t="str" cm="1">
        <f t="array" ref="E21">IF(ROWS($A$2:A3)&lt;=(COUNTIF(_4DesignShowImprovement,TRUE)), INDEX(_4DesignClimate,_xlfn.AGGREGATE(15,3,(_4DesignShowImprovement=TRUE)/(_4DesignShowImprovement=TRUE)*ROW(_4DesignFeatures)-ROW(DF_Calc!$B$5),ROWS($A$2:A3))),"")</f>
        <v/>
      </c>
      <c r="F21" s="282" t="str" cm="1">
        <f t="array" ref="F21">IF(ROWS($A$2:A3)&lt;=(COUNTIF(_4DesignShowImprovement,TRUE)), INDEX(_4DesignImprovement,_xlfn.AGGREGATE(15,3,(_4DesignShowImprovement=TRUE)/(_4DesignShowImprovement=TRUE)*ROW(_4DesignFeatures)-ROW(DF_Calc!$B$5),ROWS($A$2:A3))),"")</f>
        <v/>
      </c>
      <c r="G21" s="274"/>
    </row>
    <row r="22" spans="2:7" ht="55.35" customHeight="1">
      <c r="B22" s="280"/>
      <c r="C22" s="218" t="str" cm="1">
        <f t="array" ref="C22">IF(ROWS($A$2:A4)&lt;=(COUNTIF(_4DesignShowImprovement,TRUE)), INDEX(_4DesignFeatures,_xlfn.AGGREGATE(15,3,(_4DesignShowImprovement=TRUE)/(_4DesignShowImprovement=TRUE)*ROW(_4DesignFeatures)-ROW(DF_Calc!$B$5),ROWS($A$2:A4))),"")</f>
        <v/>
      </c>
      <c r="D22" s="254" t="str" cm="1">
        <f t="array" ref="D22">IF(ROWS($A$2:A4)&lt;=(COUNTIF(_4DesignShowImprovement,TRUE)), INDEX(_4DesignBlurb,_xlfn.AGGREGATE(15,3,(_4DesignShowImprovement=TRUE)/(_4DesignShowImprovement=TRUE)*ROW(_4DesignFeatures)-ROW(DF_Calc!$B$5),ROWS($A$2:A4))),"")</f>
        <v/>
      </c>
      <c r="E22" s="204" t="str" cm="1">
        <f t="array" ref="E22">IF(ROWS($A$2:A4)&lt;=(COUNTIF(_4DesignShowImprovement,TRUE)), INDEX(_4DesignClimate,_xlfn.AGGREGATE(15,3,(_4DesignShowImprovement=TRUE)/(_4DesignShowImprovement=TRUE)*ROW(_4DesignFeatures)-ROW(DF_Calc!$B$5),ROWS($A$2:A4))),"")</f>
        <v/>
      </c>
      <c r="F22" s="282" t="str" cm="1">
        <f t="array" ref="F22">IF(ROWS($A$2:A4)&lt;=(COUNTIF(_4DesignShowImprovement,TRUE)), INDEX(_4DesignImprovement,_xlfn.AGGREGATE(15,3,(_4DesignShowImprovement=TRUE)/(_4DesignShowImprovement=TRUE)*ROW(_4DesignFeatures)-ROW(DF_Calc!$B$5),ROWS($A$2:A4))),"")</f>
        <v/>
      </c>
      <c r="G22" s="274"/>
    </row>
    <row r="23" spans="2:7" ht="55.35" customHeight="1">
      <c r="B23" s="280"/>
      <c r="C23" s="218" t="str" cm="1">
        <f t="array" ref="C23">IF(ROWS($A$2:A5)&lt;=(COUNTIF(_4DesignShowImprovement,TRUE)), INDEX(_4DesignFeatures,_xlfn.AGGREGATE(15,3,(_4DesignShowImprovement=TRUE)/(_4DesignShowImprovement=TRUE)*ROW(_4DesignFeatures)-ROW(DF_Calc!$B$5),ROWS($A$2:A5))),"")</f>
        <v/>
      </c>
      <c r="D23" s="254" t="str" cm="1">
        <f t="array" ref="D23">IF(ROWS($A$2:A5)&lt;=(COUNTIF(_4DesignShowImprovement,TRUE)), INDEX(_4DesignBlurb,_xlfn.AGGREGATE(15,3,(_4DesignShowImprovement=TRUE)/(_4DesignShowImprovement=TRUE)*ROW(_4DesignFeatures)-ROW(DF_Calc!$B$5),ROWS($A$2:A5))),"")</f>
        <v/>
      </c>
      <c r="E23" s="204" t="str" cm="1">
        <f t="array" ref="E23">IF(ROWS($A$2:A5)&lt;=(COUNTIF(_4DesignShowImprovement,TRUE)), INDEX(_4DesignClimate,_xlfn.AGGREGATE(15,3,(_4DesignShowImprovement=TRUE)/(_4DesignShowImprovement=TRUE)*ROW(_4DesignFeatures)-ROW(DF_Calc!$B$5),ROWS($A$2:A5))),"")</f>
        <v/>
      </c>
      <c r="F23" s="282" t="str" cm="1">
        <f t="array" ref="F23">IF(ROWS($A$2:A5)&lt;=(COUNTIF(_4DesignShowImprovement,TRUE)), INDEX(_4DesignImprovement,_xlfn.AGGREGATE(15,3,(_4DesignShowImprovement=TRUE)/(_4DesignShowImprovement=TRUE)*ROW(_4DesignFeatures)-ROW(DF_Calc!$B$5),ROWS($A$2:A5))),"")</f>
        <v/>
      </c>
      <c r="G23" s="274"/>
    </row>
    <row r="24" spans="2:7" ht="55.35" customHeight="1">
      <c r="B24" s="280"/>
      <c r="C24" s="218" t="str" cm="1">
        <f t="array" ref="C24">IF(ROWS($A$2:A6)&lt;=(COUNTIF(_4DesignShowImprovement,TRUE)), INDEX(_4DesignFeatures,_xlfn.AGGREGATE(15,3,(_4DesignShowImprovement=TRUE)/(_4DesignShowImprovement=TRUE)*ROW(_4DesignFeatures)-ROW(DF_Calc!$B$5),ROWS($A$2:A6))),"")</f>
        <v/>
      </c>
      <c r="D24" s="254" t="str" cm="1">
        <f t="array" ref="D24">IF(ROWS($A$2:A6)&lt;=(COUNTIF(_4DesignShowImprovement,TRUE)), INDEX(_4DesignBlurb,_xlfn.AGGREGATE(15,3,(_4DesignShowImprovement=TRUE)/(_4DesignShowImprovement=TRUE)*ROW(_4DesignFeatures)-ROW(DF_Calc!$B$5),ROWS($A$2:A6))),"")</f>
        <v/>
      </c>
      <c r="E24" s="204" t="str" cm="1">
        <f t="array" ref="E24">IF(ROWS($A$2:A6)&lt;=(COUNTIF(_4DesignShowImprovement,TRUE)), INDEX(_4DesignClimate,_xlfn.AGGREGATE(15,3,(_4DesignShowImprovement=TRUE)/(_4DesignShowImprovement=TRUE)*ROW(_4DesignFeatures)-ROW(DF_Calc!$B$5),ROWS($A$2:A6))),"")</f>
        <v/>
      </c>
      <c r="F24" s="282" t="str" cm="1">
        <f t="array" ref="F24">IF(ROWS($A$2:A6)&lt;=(COUNTIF(_4DesignShowImprovement,TRUE)), INDEX(_4DesignImprovement,_xlfn.AGGREGATE(15,3,(_4DesignShowImprovement=TRUE)/(_4DesignShowImprovement=TRUE)*ROW(_4DesignFeatures)-ROW(DF_Calc!$B$5),ROWS($A$2:A6))),"")</f>
        <v/>
      </c>
      <c r="G24" s="274"/>
    </row>
    <row r="25" spans="2:7" ht="55.35" customHeight="1">
      <c r="B25" s="280"/>
      <c r="C25" s="218" t="str" cm="1">
        <f t="array" ref="C25">IF(ROWS($A$2:A7)&lt;=(COUNTIF(_4DesignShowImprovement,TRUE)), INDEX(_4DesignFeatures,_xlfn.AGGREGATE(15,3,(_4DesignShowImprovement=TRUE)/(_4DesignShowImprovement=TRUE)*ROW(_4DesignFeatures)-ROW(DF_Calc!$B$5),ROWS($A$2:A7))),"")</f>
        <v/>
      </c>
      <c r="D25" s="254" t="str" cm="1">
        <f t="array" ref="D25">IF(ROWS($A$2:A7)&lt;=(COUNTIF(_4DesignShowImprovement,TRUE)), INDEX(_4DesignBlurb,_xlfn.AGGREGATE(15,3,(_4DesignShowImprovement=TRUE)/(_4DesignShowImprovement=TRUE)*ROW(_4DesignFeatures)-ROW(DF_Calc!$B$5),ROWS($A$2:A7))),"")</f>
        <v/>
      </c>
      <c r="E25" s="204" t="str" cm="1">
        <f t="array" ref="E25">IF(ROWS($A$2:A7)&lt;=(COUNTIF(_4DesignShowImprovement,TRUE)), INDEX(_4DesignClimate,_xlfn.AGGREGATE(15,3,(_4DesignShowImprovement=TRUE)/(_4DesignShowImprovement=TRUE)*ROW(_4DesignFeatures)-ROW(DF_Calc!$B$5),ROWS($A$2:A7))),"")</f>
        <v/>
      </c>
      <c r="F25" s="282" t="str" cm="1">
        <f t="array" ref="F25">IF(ROWS($A$2:A7)&lt;=(COUNTIF(_4DesignShowImprovement,TRUE)), INDEX(_4DesignImprovement,_xlfn.AGGREGATE(15,3,(_4DesignShowImprovement=TRUE)/(_4DesignShowImprovement=TRUE)*ROW(_4DesignFeatures)-ROW(DF_Calc!$B$5),ROWS($A$2:A7))),"")</f>
        <v/>
      </c>
      <c r="G25" s="274"/>
    </row>
    <row r="26" spans="2:7" ht="55.35" customHeight="1">
      <c r="B26" s="280"/>
      <c r="C26" s="218" t="str" cm="1">
        <f t="array" ref="C26">IF(ROWS($A$2:A8)&lt;=(COUNTIF(_4DesignShowImprovement,TRUE)), INDEX(_4DesignFeatures,_xlfn.AGGREGATE(15,3,(_4DesignShowImprovement=TRUE)/(_4DesignShowImprovement=TRUE)*ROW(_4DesignFeatures)-ROW(DF_Calc!$B$5),ROWS($A$2:A8))),"")</f>
        <v/>
      </c>
      <c r="D26" s="254" t="str" cm="1">
        <f t="array" ref="D26">IF(ROWS($A$2:A8)&lt;=(COUNTIF(_4DesignShowImprovement,TRUE)), INDEX(_4DesignBlurb,_xlfn.AGGREGATE(15,3,(_4DesignShowImprovement=TRUE)/(_4DesignShowImprovement=TRUE)*ROW(_4DesignFeatures)-ROW(DF_Calc!$B$5),ROWS($A$2:A8))),"")</f>
        <v/>
      </c>
      <c r="E26" s="204" t="str" cm="1">
        <f t="array" ref="E26">IF(ROWS($A$2:A8)&lt;=(COUNTIF(_4DesignShowImprovement,TRUE)), INDEX(_4DesignClimate,_xlfn.AGGREGATE(15,3,(_4DesignShowImprovement=TRUE)/(_4DesignShowImprovement=TRUE)*ROW(_4DesignFeatures)-ROW(DF_Calc!$B$5),ROWS($A$2:A8))),"")</f>
        <v/>
      </c>
      <c r="F26" s="282" t="str" cm="1">
        <f t="array" ref="F26">IF(ROWS($A$2:A8)&lt;=(COUNTIF(_4DesignShowImprovement,TRUE)), INDEX(_4DesignImprovement,_xlfn.AGGREGATE(15,3,(_4DesignShowImprovement=TRUE)/(_4DesignShowImprovement=TRUE)*ROW(_4DesignFeatures)-ROW(DF_Calc!$B$5),ROWS($A$2:A8))),"")</f>
        <v/>
      </c>
      <c r="G26" s="274"/>
    </row>
    <row r="27" spans="2:7" ht="55.35" customHeight="1">
      <c r="B27" s="280"/>
      <c r="C27" s="218" t="str" cm="1">
        <f t="array" ref="C27">IF(ROWS($A$2:A9)&lt;=(COUNTIF(_4DesignShowImprovement,TRUE)), INDEX(_4DesignFeatures,_xlfn.AGGREGATE(15,3,(_4DesignShowImprovement=TRUE)/(_4DesignShowImprovement=TRUE)*ROW(_4DesignFeatures)-ROW(DF_Calc!$B$5),ROWS($A$2:A9))),"")</f>
        <v/>
      </c>
      <c r="D27" s="254" t="str" cm="1">
        <f t="array" ref="D27">IF(ROWS($A$2:A9)&lt;=(COUNTIF(_4DesignShowImprovement,TRUE)), INDEX(_4DesignBlurb,_xlfn.AGGREGATE(15,3,(_4DesignShowImprovement=TRUE)/(_4DesignShowImprovement=TRUE)*ROW(_4DesignFeatures)-ROW(DF_Calc!$B$5),ROWS($A$2:A9))),"")</f>
        <v/>
      </c>
      <c r="E27" s="204" t="str" cm="1">
        <f t="array" ref="E27">IF(ROWS($A$2:A9)&lt;=(COUNTIF(_4DesignShowImprovement,TRUE)), INDEX(_4DesignClimate,_xlfn.AGGREGATE(15,3,(_4DesignShowImprovement=TRUE)/(_4DesignShowImprovement=TRUE)*ROW(_4DesignFeatures)-ROW(DF_Calc!$B$5),ROWS($A$2:A9))),"")</f>
        <v/>
      </c>
      <c r="F27" s="282" t="str" cm="1">
        <f t="array" ref="F27">IF(ROWS($A$2:A9)&lt;=(COUNTIF(_4DesignShowImprovement,TRUE)), INDEX(_4DesignImprovement,_xlfn.AGGREGATE(15,3,(_4DesignShowImprovement=TRUE)/(_4DesignShowImprovement=TRUE)*ROW(_4DesignFeatures)-ROW(DF_Calc!$B$5),ROWS($A$2:A9))),"")</f>
        <v/>
      </c>
      <c r="G27" s="274"/>
    </row>
    <row r="28" spans="2:7" ht="55.35" customHeight="1">
      <c r="B28" s="280"/>
      <c r="C28" s="218" t="str" cm="1">
        <f t="array" ref="C28">IF(ROWS($A$2:A10)&lt;=(COUNTIF(_4DesignShowImprovement,TRUE)), INDEX(_4DesignFeatures,_xlfn.AGGREGATE(15,3,(_4DesignShowImprovement=TRUE)/(_4DesignShowImprovement=TRUE)*ROW(_4DesignFeatures)-ROW(DF_Calc!$B$5),ROWS($A$2:A10))),"")</f>
        <v/>
      </c>
      <c r="D28" s="254" t="str" cm="1">
        <f t="array" ref="D28">IF(ROWS($A$2:A10)&lt;=(COUNTIF(_4DesignShowImprovement,TRUE)), INDEX(_4DesignBlurb,_xlfn.AGGREGATE(15,3,(_4DesignShowImprovement=TRUE)/(_4DesignShowImprovement=TRUE)*ROW(_4DesignFeatures)-ROW(DF_Calc!$B$5),ROWS($A$2:A10))),"")</f>
        <v/>
      </c>
      <c r="E28" s="204" t="str" cm="1">
        <f t="array" ref="E28">IF(ROWS($A$2:A10)&lt;=(COUNTIF(_4DesignShowImprovement,TRUE)), INDEX(_4DesignClimate,_xlfn.AGGREGATE(15,3,(_4DesignShowImprovement=TRUE)/(_4DesignShowImprovement=TRUE)*ROW(_4DesignFeatures)-ROW(DF_Calc!$B$5),ROWS($A$2:A10))),"")</f>
        <v/>
      </c>
      <c r="F28" s="282" t="str" cm="1">
        <f t="array" ref="F28">IF(ROWS($A$2:A10)&lt;=(COUNTIF(_4DesignShowImprovement,TRUE)), INDEX(_4DesignImprovement,_xlfn.AGGREGATE(15,3,(_4DesignShowImprovement=TRUE)/(_4DesignShowImprovement=TRUE)*ROW(_4DesignFeatures)-ROW(DF_Calc!$B$5),ROWS($A$2:A10))),"")</f>
        <v/>
      </c>
      <c r="G28" s="274"/>
    </row>
    <row r="29" spans="2:7" ht="55.35" customHeight="1">
      <c r="B29" s="280"/>
      <c r="C29" s="218" t="str" cm="1">
        <f t="array" ref="C29">IF(ROWS($A$2:A11)&lt;=(COUNTIF(_4DesignShowImprovement,TRUE)), INDEX(_4DesignFeatures,_xlfn.AGGREGATE(15,3,(_4DesignShowImprovement=TRUE)/(_4DesignShowImprovement=TRUE)*ROW(_4DesignFeatures)-ROW(DF_Calc!$B$5),ROWS($A$2:A11))),"")</f>
        <v/>
      </c>
      <c r="D29" s="254" t="str" cm="1">
        <f t="array" ref="D29">IF(ROWS($A$2:A11)&lt;=(COUNTIF(_4DesignShowImprovement,TRUE)), INDEX(_4DesignBlurb,_xlfn.AGGREGATE(15,3,(_4DesignShowImprovement=TRUE)/(_4DesignShowImprovement=TRUE)*ROW(_4DesignFeatures)-ROW(DF_Calc!$B$5),ROWS($A$2:A11))),"")</f>
        <v/>
      </c>
      <c r="E29" s="204" t="str" cm="1">
        <f t="array" ref="E29">IF(ROWS($A$2:A11)&lt;=(COUNTIF(_4DesignShowImprovement,TRUE)), INDEX(_4DesignClimate,_xlfn.AGGREGATE(15,3,(_4DesignShowImprovement=TRUE)/(_4DesignShowImprovement=TRUE)*ROW(_4DesignFeatures)-ROW(DF_Calc!$B$5),ROWS($A$2:A11))),"")</f>
        <v/>
      </c>
      <c r="F29" s="282" t="str" cm="1">
        <f t="array" ref="F29">IF(ROWS($A$2:A11)&lt;=(COUNTIF(_4DesignShowImprovement,TRUE)), INDEX(_4DesignImprovement,_xlfn.AGGREGATE(15,3,(_4DesignShowImprovement=TRUE)/(_4DesignShowImprovement=TRUE)*ROW(_4DesignFeatures)-ROW(DF_Calc!$B$5),ROWS($A$2:A11))),"")</f>
        <v/>
      </c>
      <c r="G29" s="274"/>
    </row>
    <row r="30" spans="2:7" ht="55.35" customHeight="1">
      <c r="B30" s="280"/>
      <c r="C30" s="218" t="str" cm="1">
        <f t="array" ref="C30">IF(ROWS($A$2:A12)&lt;=(COUNTIF(_4DesignShowImprovement,TRUE)), INDEX(_4DesignFeatures,_xlfn.AGGREGATE(15,3,(_4DesignShowImprovement=TRUE)/(_4DesignShowImprovement=TRUE)*ROW(_4DesignFeatures)-ROW(DF_Calc!$B$5),ROWS($A$2:A12))),"")</f>
        <v/>
      </c>
      <c r="D30" s="254" t="str" cm="1">
        <f t="array" ref="D30">IF(ROWS($A$2:A12)&lt;=(COUNTIF(_4DesignShowImprovement,TRUE)), INDEX(_4DesignBlurb,_xlfn.AGGREGATE(15,3,(_4DesignShowImprovement=TRUE)/(_4DesignShowImprovement=TRUE)*ROW(_4DesignFeatures)-ROW(DF_Calc!$B$5),ROWS($A$2:A12))),"")</f>
        <v/>
      </c>
      <c r="E30" s="204" t="str" cm="1">
        <f t="array" ref="E30">IF(ROWS($A$2:A12)&lt;=(COUNTIF(_4DesignShowImprovement,TRUE)), INDEX(_4DesignClimate,_xlfn.AGGREGATE(15,3,(_4DesignShowImprovement=TRUE)/(_4DesignShowImprovement=TRUE)*ROW(_4DesignFeatures)-ROW(DF_Calc!$B$5),ROWS($A$2:A12))),"")</f>
        <v/>
      </c>
      <c r="F30" s="282" t="str" cm="1">
        <f t="array" ref="F30">IF(ROWS($A$2:A12)&lt;=(COUNTIF(_4DesignShowImprovement,TRUE)), INDEX(_4DesignImprovement,_xlfn.AGGREGATE(15,3,(_4DesignShowImprovement=TRUE)/(_4DesignShowImprovement=TRUE)*ROW(_4DesignFeatures)-ROW(DF_Calc!$B$5),ROWS($A$2:A12))),"")</f>
        <v/>
      </c>
      <c r="G30" s="274"/>
    </row>
    <row r="31" spans="2:7" ht="55.35" customHeight="1">
      <c r="B31" s="280"/>
      <c r="C31" s="218" t="str" cm="1">
        <f t="array" ref="C31">IF(ROWS($A$2:A13)&lt;=(COUNTIF(_4DesignShowImprovement,TRUE)), INDEX(_4DesignFeatures,_xlfn.AGGREGATE(15,3,(_4DesignShowImprovement=TRUE)/(_4DesignShowImprovement=TRUE)*ROW(_4DesignFeatures)-ROW(DF_Calc!$B$5),ROWS($A$2:A13))),"")</f>
        <v/>
      </c>
      <c r="D31" s="254" t="str" cm="1">
        <f t="array" ref="D31">IF(ROWS($A$2:A13)&lt;=(COUNTIF(_4DesignShowImprovement,TRUE)), INDEX(_4DesignBlurb,_xlfn.AGGREGATE(15,3,(_4DesignShowImprovement=TRUE)/(_4DesignShowImprovement=TRUE)*ROW(_4DesignFeatures)-ROW(DF_Calc!$B$5),ROWS($A$2:A13))),"")</f>
        <v/>
      </c>
      <c r="E31" s="204" t="str" cm="1">
        <f t="array" ref="E31">IF(ROWS($A$2:A13)&lt;=(COUNTIF(_4DesignShowImprovement,TRUE)), INDEX(_4DesignClimate,_xlfn.AGGREGATE(15,3,(_4DesignShowImprovement=TRUE)/(_4DesignShowImprovement=TRUE)*ROW(_4DesignFeatures)-ROW(DF_Calc!$B$5),ROWS($A$2:A13))),"")</f>
        <v/>
      </c>
      <c r="F31" s="282" t="str" cm="1">
        <f t="array" ref="F31">IF(ROWS($A$2:A13)&lt;=(COUNTIF(_4DesignShowImprovement,TRUE)), INDEX(_4DesignImprovement,_xlfn.AGGREGATE(15,3,(_4DesignShowImprovement=TRUE)/(_4DesignShowImprovement=TRUE)*ROW(_4DesignFeatures)-ROW(DF_Calc!$B$5),ROWS($A$2:A13))),"")</f>
        <v/>
      </c>
      <c r="G31" s="274"/>
    </row>
    <row r="32" spans="2:7" ht="55.35" customHeight="1">
      <c r="B32" s="280"/>
      <c r="C32" s="218" t="str" cm="1">
        <f t="array" ref="C32">IF(ROWS($A$2:A14)&lt;=(COUNTIF(_4DesignShowImprovement,TRUE)), INDEX(_4DesignFeatures,_xlfn.AGGREGATE(15,3,(_4DesignShowImprovement=TRUE)/(_4DesignShowImprovement=TRUE)*ROW(_4DesignFeatures)-ROW(DF_Calc!$B$5),ROWS($A$2:A14))),"")</f>
        <v/>
      </c>
      <c r="D32" s="254" t="str" cm="1">
        <f t="array" ref="D32">IF(ROWS($A$2:A14)&lt;=(COUNTIF(_4DesignShowImprovement,TRUE)), INDEX(_4DesignBlurb,_xlfn.AGGREGATE(15,3,(_4DesignShowImprovement=TRUE)/(_4DesignShowImprovement=TRUE)*ROW(_4DesignFeatures)-ROW(DF_Calc!$B$5),ROWS($A$2:A14))),"")</f>
        <v/>
      </c>
      <c r="E32" s="204" t="str" cm="1">
        <f t="array" ref="E32">IF(ROWS($A$2:A14)&lt;=(COUNTIF(_4DesignShowImprovement,TRUE)), INDEX(_4DesignClimate,_xlfn.AGGREGATE(15,3,(_4DesignShowImprovement=TRUE)/(_4DesignShowImprovement=TRUE)*ROW(_4DesignFeatures)-ROW(DF_Calc!$B$5),ROWS($A$2:A14))),"")</f>
        <v/>
      </c>
      <c r="F32" s="282" t="str" cm="1">
        <f t="array" ref="F32">IF(ROWS($A$2:A14)&lt;=(COUNTIF(_4DesignShowImprovement,TRUE)), INDEX(_4DesignImprovement,_xlfn.AGGREGATE(15,3,(_4DesignShowImprovement=TRUE)/(_4DesignShowImprovement=TRUE)*ROW(_4DesignFeatures)-ROW(DF_Calc!$B$5),ROWS($A$2:A14))),"")</f>
        <v/>
      </c>
      <c r="G32" s="274"/>
    </row>
    <row r="33" spans="2:8" ht="55.35" customHeight="1">
      <c r="B33" s="280"/>
      <c r="C33" s="218" t="str" cm="1">
        <f t="array" ref="C33">IF(ROWS($A$2:A15)&lt;=(COUNTIF(_4DesignShowImprovement,TRUE)), INDEX(_4DesignFeatures,_xlfn.AGGREGATE(15,3,(_4DesignShowImprovement=TRUE)/(_4DesignShowImprovement=TRUE)*ROW(_4DesignFeatures)-ROW(DF_Calc!$B$5),ROWS($A$2:A15))),"")</f>
        <v/>
      </c>
      <c r="D33" s="254" t="str" cm="1">
        <f t="array" ref="D33">IF(ROWS($A$2:A15)&lt;=(COUNTIF(_4DesignShowImprovement,TRUE)), INDEX(_4DesignBlurb,_xlfn.AGGREGATE(15,3,(_4DesignShowImprovement=TRUE)/(_4DesignShowImprovement=TRUE)*ROW(_4DesignFeatures)-ROW(DF_Calc!$B$5),ROWS($A$2:A15))),"")</f>
        <v/>
      </c>
      <c r="E33" s="204" t="str" cm="1">
        <f t="array" ref="E33">IF(ROWS($A$2:A15)&lt;=(COUNTIF(_4DesignShowImprovement,TRUE)), INDEX(_4DesignClimate,_xlfn.AGGREGATE(15,3,(_4DesignShowImprovement=TRUE)/(_4DesignShowImprovement=TRUE)*ROW(_4DesignFeatures)-ROW(DF_Calc!$B$5),ROWS($A$2:A15))),"")</f>
        <v/>
      </c>
      <c r="F33" s="282" t="str" cm="1">
        <f t="array" ref="F33">IF(ROWS($A$2:A15)&lt;=(COUNTIF(_4DesignShowImprovement,TRUE)), INDEX(_4DesignImprovement,_xlfn.AGGREGATE(15,3,(_4DesignShowImprovement=TRUE)/(_4DesignShowImprovement=TRUE)*ROW(_4DesignFeatures)-ROW(DF_Calc!$B$5),ROWS($A$2:A15))),"")</f>
        <v/>
      </c>
      <c r="G33" s="274"/>
    </row>
    <row r="34" spans="2:8" ht="55.35" customHeight="1">
      <c r="B34" s="280"/>
      <c r="C34" s="218" t="str" cm="1">
        <f t="array" ref="C34">IF(ROWS($A$2:A16)&lt;=(COUNTIF(_4DesignShowImprovement,TRUE)), INDEX(_4DesignFeatures,_xlfn.AGGREGATE(15,3,(_4DesignShowImprovement=TRUE)/(_4DesignShowImprovement=TRUE)*ROW(_4DesignFeatures)-ROW(DF_Calc!$B$5),ROWS($A$2:A16))),"")</f>
        <v/>
      </c>
      <c r="D34" s="254" t="str" cm="1">
        <f t="array" ref="D34">IF(ROWS($A$2:A16)&lt;=(COUNTIF(_4DesignShowImprovement,TRUE)), INDEX(_4DesignBlurb,_xlfn.AGGREGATE(15,3,(_4DesignShowImprovement=TRUE)/(_4DesignShowImprovement=TRUE)*ROW(_4DesignFeatures)-ROW(DF_Calc!$B$5),ROWS($A$2:A16))),"")</f>
        <v/>
      </c>
      <c r="E34" s="204" t="str" cm="1">
        <f t="array" ref="E34">IF(ROWS($A$2:A16)&lt;=(COUNTIF(_4DesignShowImprovement,TRUE)), INDEX(_4DesignClimate,_xlfn.AGGREGATE(15,3,(_4DesignShowImprovement=TRUE)/(_4DesignShowImprovement=TRUE)*ROW(_4DesignFeatures)-ROW(DF_Calc!$B$5),ROWS($A$2:A16))),"")</f>
        <v/>
      </c>
      <c r="F34" s="282" t="str" cm="1">
        <f t="array" ref="F34">IF(ROWS($A$2:A16)&lt;=(COUNTIF(_4DesignShowImprovement,TRUE)), INDEX(_4DesignImprovement,_xlfn.AGGREGATE(15,3,(_4DesignShowImprovement=TRUE)/(_4DesignShowImprovement=TRUE)*ROW(_4DesignFeatures)-ROW(DF_Calc!$B$5),ROWS($A$2:A16))),"")</f>
        <v/>
      </c>
      <c r="G34" s="274"/>
    </row>
    <row r="35" spans="2:8" ht="55.35" customHeight="1">
      <c r="B35" s="280"/>
      <c r="C35" s="218" t="str" cm="1">
        <f t="array" ref="C35">IF(ROWS($A$2:A17)&lt;=(COUNTIF(_4DesignShowImprovement,TRUE)), INDEX(_4DesignFeatures,_xlfn.AGGREGATE(15,3,(_4DesignShowImprovement=TRUE)/(_4DesignShowImprovement=TRUE)*ROW(_4DesignFeatures)-ROW(DF_Calc!$B$5),ROWS($A$2:A17))),"")</f>
        <v/>
      </c>
      <c r="D35" s="254" t="str" cm="1">
        <f t="array" ref="D35">IF(ROWS($A$2:A17)&lt;=(COUNTIF(_4DesignShowImprovement,TRUE)), INDEX(_4DesignBlurb,_xlfn.AGGREGATE(15,3,(_4DesignShowImprovement=TRUE)/(_4DesignShowImprovement=TRUE)*ROW(_4DesignFeatures)-ROW(DF_Calc!$B$5),ROWS($A$2:A17))),"")</f>
        <v/>
      </c>
      <c r="E35" s="204" t="str" cm="1">
        <f t="array" ref="E35">IF(ROWS($A$2:A17)&lt;=(COUNTIF(_4DesignShowImprovement,TRUE)), INDEX(_4DesignClimate,_xlfn.AGGREGATE(15,3,(_4DesignShowImprovement=TRUE)/(_4DesignShowImprovement=TRUE)*ROW(_4DesignFeatures)-ROW(DF_Calc!$B$5),ROWS($A$2:A17))),"")</f>
        <v/>
      </c>
      <c r="F35" s="282" t="str" cm="1">
        <f t="array" ref="F35">IF(ROWS($A$2:A17)&lt;=(COUNTIF(_4DesignShowImprovement,TRUE)), INDEX(_4DesignImprovement,_xlfn.AGGREGATE(15,3,(_4DesignShowImprovement=TRUE)/(_4DesignShowImprovement=TRUE)*ROW(_4DesignFeatures)-ROW(DF_Calc!$B$5),ROWS($A$2:A17))),"")</f>
        <v/>
      </c>
      <c r="G35" s="274"/>
    </row>
    <row r="36" spans="2:8" ht="55.35" customHeight="1">
      <c r="B36" s="280"/>
      <c r="C36" s="218" t="str" cm="1">
        <f t="array" ref="C36">IF(ROWS($A$2:A18)&lt;=(COUNTIF(_4DesignShowImprovement,TRUE)), INDEX(_4DesignFeatures,_xlfn.AGGREGATE(15,3,(_4DesignShowImprovement=TRUE)/(_4DesignShowImprovement=TRUE)*ROW(_4DesignFeatures)-ROW(DF_Calc!$B$5),ROWS($A$2:A18))),"")</f>
        <v/>
      </c>
      <c r="D36" s="254" t="str" cm="1">
        <f t="array" ref="D36">IF(ROWS($A$2:A18)&lt;=(COUNTIF(_4DesignShowImprovement,TRUE)), INDEX(_4DesignBlurb,_xlfn.AGGREGATE(15,3,(_4DesignShowImprovement=TRUE)/(_4DesignShowImprovement=TRUE)*ROW(_4DesignFeatures)-ROW(DF_Calc!$B$5),ROWS($A$2:A18))),"")</f>
        <v/>
      </c>
      <c r="E36" s="204" t="str" cm="1">
        <f t="array" ref="E36">IF(ROWS($A$2:A18)&lt;=(COUNTIF(_4DesignShowImprovement,TRUE)), INDEX(_4DesignClimate,_xlfn.AGGREGATE(15,3,(_4DesignShowImprovement=TRUE)/(_4DesignShowImprovement=TRUE)*ROW(_4DesignFeatures)-ROW(DF_Calc!$B$5),ROWS($A$2:A18))),"")</f>
        <v/>
      </c>
      <c r="F36" s="282" t="str" cm="1">
        <f t="array" ref="F36">IF(ROWS($A$2:A18)&lt;=(COUNTIF(_4DesignShowImprovement,TRUE)), INDEX(_4DesignImprovement,_xlfn.AGGREGATE(15,3,(_4DesignShowImprovement=TRUE)/(_4DesignShowImprovement=TRUE)*ROW(_4DesignFeatures)-ROW(DF_Calc!$B$5),ROWS($A$2:A18))),"")</f>
        <v/>
      </c>
      <c r="G36" s="274"/>
    </row>
    <row r="37" spans="2:8" ht="55.35" customHeight="1">
      <c r="B37" s="280"/>
      <c r="C37" s="218" t="str" cm="1">
        <f t="array" ref="C37">IF(ROWS($A$2:A19)&lt;=(COUNTIF(_4DesignShowImprovement,TRUE)), INDEX(_4DesignFeatures,_xlfn.AGGREGATE(15,3,(_4DesignShowImprovement=TRUE)/(_4DesignShowImprovement=TRUE)*ROW(_4DesignFeatures)-ROW(DF_Calc!$B$5),ROWS($A$2:A19))),"")</f>
        <v/>
      </c>
      <c r="D37" s="254" t="str" cm="1">
        <f t="array" ref="D37">IF(ROWS($A$2:A19)&lt;=(COUNTIF(_4DesignShowImprovement,TRUE)), INDEX(_4DesignBlurb,_xlfn.AGGREGATE(15,3,(_4DesignShowImprovement=TRUE)/(_4DesignShowImprovement=TRUE)*ROW(_4DesignFeatures)-ROW(DF_Calc!$B$5),ROWS($A$2:A19))),"")</f>
        <v/>
      </c>
      <c r="E37" s="204" t="str" cm="1">
        <f t="array" ref="E37">IF(ROWS($A$2:A19)&lt;=(COUNTIF(_4DesignShowImprovement,TRUE)), INDEX(_4DesignClimate,_xlfn.AGGREGATE(15,3,(_4DesignShowImprovement=TRUE)/(_4DesignShowImprovement=TRUE)*ROW(_4DesignFeatures)-ROW(DF_Calc!$B$5),ROWS($A$2:A19))),"")</f>
        <v/>
      </c>
      <c r="F37" s="282" t="str" cm="1">
        <f t="array" ref="F37">IF(ROWS($A$2:A19)&lt;=(COUNTIF(_4DesignShowImprovement,TRUE)), INDEX(_4DesignImprovement,_xlfn.AGGREGATE(15,3,(_4DesignShowImprovement=TRUE)/(_4DesignShowImprovement=TRUE)*ROW(_4DesignFeatures)-ROW(DF_Calc!$B$5),ROWS($A$2:A19))),"")</f>
        <v/>
      </c>
      <c r="G37" s="274"/>
    </row>
    <row r="38" spans="2:8" ht="55.35" customHeight="1">
      <c r="B38" s="280"/>
      <c r="C38" s="218" t="str" cm="1">
        <f t="array" ref="C38">IF(ROWS($A$2:A20)&lt;=(COUNTIF(_4DesignShowImprovement,TRUE)), INDEX(_4DesignFeatures,_xlfn.AGGREGATE(15,3,(_4DesignShowImprovement=TRUE)/(_4DesignShowImprovement=TRUE)*ROW(_4DesignFeatures)-ROW(DF_Calc!$B$5),ROWS($A$2:A20))),"")</f>
        <v/>
      </c>
      <c r="D38" s="254" t="str" cm="1">
        <f t="array" ref="D38">IF(ROWS($A$2:A20)&lt;=(COUNTIF(_4DesignShowImprovement,TRUE)), INDEX(_4DesignBlurb,_xlfn.AGGREGATE(15,3,(_4DesignShowImprovement=TRUE)/(_4DesignShowImprovement=TRUE)*ROW(_4DesignFeatures)-ROW(DF_Calc!$B$5),ROWS($A$2:A20))),"")</f>
        <v/>
      </c>
      <c r="E38" s="204" t="str" cm="1">
        <f t="array" ref="E38">IF(ROWS($A$2:A20)&lt;=(COUNTIF(_4DesignShowImprovement,TRUE)), INDEX(_4DesignClimate,_xlfn.AGGREGATE(15,3,(_4DesignShowImprovement=TRUE)/(_4DesignShowImprovement=TRUE)*ROW(_4DesignFeatures)-ROW(DF_Calc!$B$5),ROWS($A$2:A20))),"")</f>
        <v/>
      </c>
      <c r="F38" s="282" t="str" cm="1">
        <f t="array" ref="F38">IF(ROWS($A$2:A20)&lt;=(COUNTIF(_4DesignShowImprovement,TRUE)), INDEX(_4DesignImprovement,_xlfn.AGGREGATE(15,3,(_4DesignShowImprovement=TRUE)/(_4DesignShowImprovement=TRUE)*ROW(_4DesignFeatures)-ROW(DF_Calc!$B$5),ROWS($A$2:A20))),"")</f>
        <v/>
      </c>
      <c r="G38" s="274"/>
    </row>
    <row r="39" spans="2:8" ht="55.35" customHeight="1">
      <c r="B39" s="280"/>
      <c r="C39" s="218" t="str" cm="1">
        <f t="array" ref="C39">IF(ROWS($A$2:A21)&lt;=(COUNTIF(_4DesignShowImprovement,TRUE)), INDEX(_4DesignFeatures,_xlfn.AGGREGATE(15,3,(_4DesignShowImprovement=TRUE)/(_4DesignShowImprovement=TRUE)*ROW(_4DesignFeatures)-ROW(DF_Calc!$B$5),ROWS($A$2:A21))),"")</f>
        <v/>
      </c>
      <c r="D39" s="254" t="str" cm="1">
        <f t="array" ref="D39">IF(ROWS($A$2:A21)&lt;=(COUNTIF(_4DesignShowImprovement,TRUE)), INDEX(_4DesignBlurb,_xlfn.AGGREGATE(15,3,(_4DesignShowImprovement=TRUE)/(_4DesignShowImprovement=TRUE)*ROW(_4DesignFeatures)-ROW(DF_Calc!$B$5),ROWS($A$2:A21))),"")</f>
        <v/>
      </c>
      <c r="E39" s="204" t="str" cm="1">
        <f t="array" ref="E39">IF(ROWS($A$2:A21)&lt;=(COUNTIF(_4DesignShowImprovement,TRUE)), INDEX(_4DesignClimate,_xlfn.AGGREGATE(15,3,(_4DesignShowImprovement=TRUE)/(_4DesignShowImprovement=TRUE)*ROW(_4DesignFeatures)-ROW(DF_Calc!$B$5),ROWS($A$2:A21))),"")</f>
        <v/>
      </c>
      <c r="F39" s="282" t="str" cm="1">
        <f t="array" ref="F39">IF(ROWS($A$2:A21)&lt;=(COUNTIF(_4DesignShowImprovement,TRUE)), INDEX(_4DesignImprovement,_xlfn.AGGREGATE(15,3,(_4DesignShowImprovement=TRUE)/(_4DesignShowImprovement=TRUE)*ROW(_4DesignFeatures)-ROW(DF_Calc!$B$5),ROWS($A$2:A21))),"")</f>
        <v/>
      </c>
      <c r="G39" s="274"/>
    </row>
    <row r="40" spans="2:8" ht="55.35" customHeight="1">
      <c r="B40" s="280"/>
      <c r="C40" s="218" t="str" cm="1">
        <f t="array" ref="C40">IF(ROWS($A$2:A22)&lt;=(COUNTIF(_4DesignShowImprovement,TRUE)), INDEX(_4DesignFeatures,_xlfn.AGGREGATE(15,3,(_4DesignShowImprovement=TRUE)/(_4DesignShowImprovement=TRUE)*ROW(_4DesignFeatures)-ROW(DF_Calc!$B$5),ROWS($A$2:A22))),"")</f>
        <v/>
      </c>
      <c r="D40" s="254" t="str" cm="1">
        <f t="array" ref="D40">IF(ROWS($A$2:A22)&lt;=(COUNTIF(_4DesignShowImprovement,TRUE)), INDEX(_4DesignBlurb,_xlfn.AGGREGATE(15,3,(_4DesignShowImprovement=TRUE)/(_4DesignShowImprovement=TRUE)*ROW(_4DesignFeatures)-ROW(DF_Calc!$B$5),ROWS($A$2:A22))),"")</f>
        <v/>
      </c>
      <c r="E40" s="204" t="str" cm="1">
        <f t="array" ref="E40">IF(ROWS($A$2:A22)&lt;=(COUNTIF(_4DesignShowImprovement,TRUE)), INDEX(_4DesignClimate,_xlfn.AGGREGATE(15,3,(_4DesignShowImprovement=TRUE)/(_4DesignShowImprovement=TRUE)*ROW(_4DesignFeatures)-ROW(DF_Calc!$B$5),ROWS($A$2:A22))),"")</f>
        <v/>
      </c>
      <c r="F40" s="282" t="str" cm="1">
        <f t="array" ref="F40">IF(ROWS($A$2:A22)&lt;=(COUNTIF(_4DesignShowImprovement,TRUE)), INDEX(_4DesignImprovement,_xlfn.AGGREGATE(15,3,(_4DesignShowImprovement=TRUE)/(_4DesignShowImprovement=TRUE)*ROW(_4DesignFeatures)-ROW(DF_Calc!$B$5),ROWS($A$2:A22))),"")</f>
        <v/>
      </c>
      <c r="G40" s="274"/>
    </row>
    <row r="41" spans="2:8" ht="55.35" customHeight="1">
      <c r="B41" s="280"/>
      <c r="C41" s="218" t="str" cm="1">
        <f t="array" ref="C41">IF(ROWS($A$2:A23)&lt;=(COUNTIF(_4DesignShowImprovement,TRUE)), INDEX(_4DesignFeatures,_xlfn.AGGREGATE(15,3,(_4DesignShowImprovement=TRUE)/(_4DesignShowImprovement=TRUE)*ROW(_4DesignFeatures)-ROW(DF_Calc!$B$5),ROWS($A$2:A23))),"")</f>
        <v/>
      </c>
      <c r="D41" s="254" t="str" cm="1">
        <f t="array" ref="D41">IF(ROWS($A$2:A23)&lt;=(COUNTIF(_4DesignShowImprovement,TRUE)), INDEX(_4DesignBlurb,_xlfn.AGGREGATE(15,3,(_4DesignShowImprovement=TRUE)/(_4DesignShowImprovement=TRUE)*ROW(_4DesignFeatures)-ROW(DF_Calc!$B$5),ROWS($A$2:A23))),"")</f>
        <v/>
      </c>
      <c r="E41" s="204" t="str" cm="1">
        <f t="array" ref="E41">IF(ROWS($A$2:A23)&lt;=(COUNTIF(_4DesignShowImprovement,TRUE)), INDEX(_4DesignClimate,_xlfn.AGGREGATE(15,3,(_4DesignShowImprovement=TRUE)/(_4DesignShowImprovement=TRUE)*ROW(_4DesignFeatures)-ROW(DF_Calc!$B$5),ROWS($A$2:A23))),"")</f>
        <v/>
      </c>
      <c r="F41" s="282" t="str" cm="1">
        <f t="array" ref="F41">IF(ROWS($A$2:A23)&lt;=(COUNTIF(_4DesignShowImprovement,TRUE)), INDEX(_4DesignImprovement,_xlfn.AGGREGATE(15,3,(_4DesignShowImprovement=TRUE)/(_4DesignShowImprovement=TRUE)*ROW(_4DesignFeatures)-ROW(DF_Calc!$B$5),ROWS($A$2:A23))),"")</f>
        <v/>
      </c>
      <c r="G41" s="274"/>
    </row>
    <row r="42" spans="2:8" ht="55.35" customHeight="1">
      <c r="B42" s="280"/>
      <c r="C42" s="218" t="str" cm="1">
        <f t="array" ref="C42">IF(ROWS($A$2:A24)&lt;=(COUNTIF(_4DesignShowImprovement,TRUE)), INDEX(_4DesignFeatures,_xlfn.AGGREGATE(15,3,(_4DesignShowImprovement=TRUE)/(_4DesignShowImprovement=TRUE)*ROW(_4DesignFeatures)-ROW(DF_Calc!$B$5),ROWS($A$2:A24))),"")</f>
        <v/>
      </c>
      <c r="D42" s="254" t="str" cm="1">
        <f t="array" ref="D42">IF(ROWS($A$2:A24)&lt;=(COUNTIF(_4DesignShowImprovement,TRUE)), INDEX(_4DesignBlurb,_xlfn.AGGREGATE(15,3,(_4DesignShowImprovement=TRUE)/(_4DesignShowImprovement=TRUE)*ROW(_4DesignFeatures)-ROW(DF_Calc!$B$5),ROWS($A$2:A24))),"")</f>
        <v/>
      </c>
      <c r="E42" s="204" t="str" cm="1">
        <f t="array" ref="E42">IF(ROWS($A$2:A24)&lt;=(COUNTIF(_4DesignShowImprovement,TRUE)), INDEX(_4DesignClimate,_xlfn.AGGREGATE(15,3,(_4DesignShowImprovement=TRUE)/(_4DesignShowImprovement=TRUE)*ROW(_4DesignFeatures)-ROW(DF_Calc!$B$5),ROWS($A$2:A24))),"")</f>
        <v/>
      </c>
      <c r="F42" s="282" t="str" cm="1">
        <f t="array" ref="F42">IF(ROWS($A$2:A24)&lt;=(COUNTIF(_4DesignShowImprovement,TRUE)), INDEX(_4DesignImprovement,_xlfn.AGGREGATE(15,3,(_4DesignShowImprovement=TRUE)/(_4DesignShowImprovement=TRUE)*ROW(_4DesignFeatures)-ROW(DF_Calc!$B$5),ROWS($A$2:A24))),"")</f>
        <v/>
      </c>
      <c r="G42" s="274"/>
    </row>
    <row r="43" spans="2:8" ht="55.35" customHeight="1">
      <c r="B43" s="280"/>
      <c r="C43" s="218" t="str" cm="1">
        <f t="array" ref="C43">IF(ROWS($A$2:A25)&lt;=(COUNTIF(_4DesignShowImprovement,TRUE)), INDEX(_4DesignFeatures,_xlfn.AGGREGATE(15,3,(_4DesignShowImprovement=TRUE)/(_4DesignShowImprovement=TRUE)*ROW(_4DesignFeatures)-ROW(DF_Calc!$B$5),ROWS($A$2:A25))),"")</f>
        <v/>
      </c>
      <c r="D43" s="254" t="str" cm="1">
        <f t="array" ref="D43">IF(ROWS($A$2:A25)&lt;=(COUNTIF(_4DesignShowImprovement,TRUE)), INDEX(_4DesignBlurb,_xlfn.AGGREGATE(15,3,(_4DesignShowImprovement=TRUE)/(_4DesignShowImprovement=TRUE)*ROW(_4DesignFeatures)-ROW(DF_Calc!$B$5),ROWS($A$2:A25))),"")</f>
        <v/>
      </c>
      <c r="E43" s="204" t="str" cm="1">
        <f t="array" ref="E43">IF(ROWS($A$2:A25)&lt;=(COUNTIF(_4DesignShowImprovement,TRUE)), INDEX(_4DesignClimate,_xlfn.AGGREGATE(15,3,(_4DesignShowImprovement=TRUE)/(_4DesignShowImprovement=TRUE)*ROW(_4DesignFeatures)-ROW(DF_Calc!$B$5),ROWS($A$2:A25))),"")</f>
        <v/>
      </c>
      <c r="F43" s="282" t="str" cm="1">
        <f t="array" ref="F43">IF(ROWS($A$2:A25)&lt;=(COUNTIF(_4DesignShowImprovement,TRUE)), INDEX(_4DesignImprovement,_xlfn.AGGREGATE(15,3,(_4DesignShowImprovement=TRUE)/(_4DesignShowImprovement=TRUE)*ROW(_4DesignFeatures)-ROW(DF_Calc!$B$5),ROWS($A$2:A25))),"")</f>
        <v/>
      </c>
      <c r="G43" s="274"/>
    </row>
    <row r="44" spans="2:8" ht="55.35" customHeight="1">
      <c r="B44" s="280"/>
      <c r="C44" s="218" t="str" cm="1">
        <f t="array" ref="C44">IF(ROWS($A$2:A26)&lt;=(COUNTIF(_4DesignShowImprovement,TRUE)), INDEX(_4DesignFeatures,_xlfn.AGGREGATE(15,3,(_4DesignShowImprovement=TRUE)/(_4DesignShowImprovement=TRUE)*ROW(_4DesignFeatures)-ROW(DF_Calc!$B$5),ROWS($A$2:A26))),"")</f>
        <v/>
      </c>
      <c r="D44" s="254" t="str" cm="1">
        <f t="array" ref="D44">IF(ROWS($A$2:A26)&lt;=(COUNTIF(_4DesignShowImprovement,TRUE)), INDEX(_4DesignBlurb,_xlfn.AGGREGATE(15,3,(_4DesignShowImprovement=TRUE)/(_4DesignShowImprovement=TRUE)*ROW(_4DesignFeatures)-ROW(DF_Calc!$B$5),ROWS($A$2:A26))),"")</f>
        <v/>
      </c>
      <c r="E44" s="204" t="str" cm="1">
        <f t="array" ref="E44">IF(ROWS($A$2:A26)&lt;=(COUNTIF(_4DesignShowImprovement,TRUE)), INDEX(_4DesignClimate,_xlfn.AGGREGATE(15,3,(_4DesignShowImprovement=TRUE)/(_4DesignShowImprovement=TRUE)*ROW(_4DesignFeatures)-ROW(DF_Calc!$B$5),ROWS($A$2:A26))),"")</f>
        <v/>
      </c>
      <c r="F44" s="282" t="str" cm="1">
        <f t="array" ref="F44">IF(ROWS($A$2:A26)&lt;=(COUNTIF(_4DesignShowImprovement,TRUE)), INDEX(_4DesignImprovement,_xlfn.AGGREGATE(15,3,(_4DesignShowImprovement=TRUE)/(_4DesignShowImprovement=TRUE)*ROW(_4DesignFeatures)-ROW(DF_Calc!$B$5),ROWS($A$2:A26))),"")</f>
        <v/>
      </c>
      <c r="G44" s="274"/>
    </row>
    <row r="45" spans="2:8" ht="15" thickBot="1">
      <c r="B45" s="281"/>
      <c r="C45" s="217"/>
      <c r="D45" s="217"/>
      <c r="E45" s="217"/>
      <c r="F45" s="217"/>
      <c r="G45" s="275"/>
      <c r="H45" s="276"/>
    </row>
    <row r="46" spans="2:8" s="262" customFormat="1"/>
  </sheetData>
  <mergeCells count="3">
    <mergeCell ref="C15:F15"/>
    <mergeCell ref="C18:D18"/>
    <mergeCell ref="C4:F14"/>
  </mergeCells>
  <conditionalFormatting sqref="C20:C44">
    <cfRule type="expression" dxfId="7" priority="5">
      <formula>$D20="No"</formula>
    </cfRule>
    <cfRule type="expression" dxfId="6" priority="6">
      <formula>AND($C20=0,ISBLANK($C20)=FALSE)</formula>
    </cfRule>
  </conditionalFormatting>
  <conditionalFormatting sqref="D20:E44">
    <cfRule type="expression" dxfId="5" priority="2">
      <formula>D20="Low Impact"</formula>
    </cfRule>
    <cfRule type="expression" dxfId="4" priority="3">
      <formula>D20="High Impact"</formula>
    </cfRule>
    <cfRule type="expression" dxfId="3" priority="4">
      <formula>D20="Moderate Impact"</formula>
    </cfRule>
  </conditionalFormatting>
  <conditionalFormatting sqref="D20:F44">
    <cfRule type="expression" dxfId="2" priority="1">
      <formula>$D20="No"</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R12"/>
  <sheetViews>
    <sheetView workbookViewId="0">
      <selection activeCell="E17" sqref="E17"/>
    </sheetView>
  </sheetViews>
  <sheetFormatPr defaultColWidth="8.875" defaultRowHeight="14.25"/>
  <cols>
    <col min="1" max="1" width="18.625" customWidth="1"/>
    <col min="2" max="3" width="16.375" customWidth="1"/>
    <col min="4" max="4" width="17.5" customWidth="1"/>
    <col min="5" max="7" width="19.5" customWidth="1"/>
    <col min="10" max="10" width="26.625" customWidth="1"/>
  </cols>
  <sheetData>
    <row r="1" spans="1:18">
      <c r="A1" s="4" t="s">
        <v>45</v>
      </c>
      <c r="B1" s="4"/>
      <c r="C1" s="4"/>
      <c r="D1" s="4"/>
      <c r="E1" s="4"/>
      <c r="F1" s="4"/>
      <c r="G1" s="4"/>
      <c r="H1" s="5"/>
      <c r="I1" s="5"/>
      <c r="J1" s="5"/>
      <c r="K1" s="5"/>
      <c r="L1" s="5"/>
      <c r="M1" s="5"/>
      <c r="N1" s="5"/>
      <c r="O1" s="5"/>
      <c r="P1" s="5"/>
      <c r="Q1" s="5"/>
      <c r="R1" s="5"/>
    </row>
    <row r="2" spans="1:18" ht="15">
      <c r="A2" t="s">
        <v>35</v>
      </c>
      <c r="B2" t="s">
        <v>40</v>
      </c>
      <c r="C2" t="s">
        <v>41</v>
      </c>
      <c r="D2" t="s">
        <v>37</v>
      </c>
      <c r="E2" t="s">
        <v>43</v>
      </c>
      <c r="F2" t="s">
        <v>171</v>
      </c>
      <c r="G2" t="s">
        <v>173</v>
      </c>
      <c r="H2" t="s">
        <v>48</v>
      </c>
      <c r="I2" t="s">
        <v>54</v>
      </c>
      <c r="J2" s="6" t="s">
        <v>128</v>
      </c>
      <c r="K2" t="s">
        <v>138</v>
      </c>
    </row>
    <row r="3" spans="1:18">
      <c r="A3" t="s">
        <v>227</v>
      </c>
      <c r="B3" t="s">
        <v>217</v>
      </c>
      <c r="C3" t="s">
        <v>5</v>
      </c>
      <c r="D3" t="s">
        <v>38</v>
      </c>
      <c r="G3" t="s">
        <v>174</v>
      </c>
      <c r="H3" t="s">
        <v>44</v>
      </c>
      <c r="I3" t="s">
        <v>0</v>
      </c>
      <c r="J3" s="16" t="s">
        <v>249</v>
      </c>
      <c r="K3" t="s">
        <v>38</v>
      </c>
    </row>
    <row r="4" spans="1:18" ht="15">
      <c r="A4" t="s">
        <v>217</v>
      </c>
      <c r="B4" t="s">
        <v>225</v>
      </c>
      <c r="C4" t="s">
        <v>42</v>
      </c>
      <c r="D4" t="s">
        <v>137</v>
      </c>
      <c r="E4" t="s">
        <v>168</v>
      </c>
      <c r="F4">
        <v>0.01</v>
      </c>
      <c r="G4" t="s">
        <v>175</v>
      </c>
      <c r="H4" t="s">
        <v>49</v>
      </c>
      <c r="I4" t="s">
        <v>21</v>
      </c>
      <c r="J4" s="15" t="s">
        <v>194</v>
      </c>
      <c r="K4" t="s">
        <v>143</v>
      </c>
    </row>
    <row r="5" spans="1:18" ht="15">
      <c r="A5" t="s">
        <v>225</v>
      </c>
      <c r="C5" t="s">
        <v>4</v>
      </c>
      <c r="D5" t="s">
        <v>39</v>
      </c>
      <c r="E5" t="s">
        <v>169</v>
      </c>
      <c r="F5">
        <v>0.5</v>
      </c>
      <c r="G5" t="s">
        <v>176</v>
      </c>
      <c r="I5" t="s">
        <v>22</v>
      </c>
      <c r="J5" s="15" t="s">
        <v>200</v>
      </c>
      <c r="K5" t="s">
        <v>137</v>
      </c>
    </row>
    <row r="6" spans="1:18" ht="15">
      <c r="E6" t="s">
        <v>170</v>
      </c>
      <c r="F6">
        <v>0.99</v>
      </c>
      <c r="I6" t="s">
        <v>23</v>
      </c>
      <c r="J6" s="15" t="s">
        <v>211</v>
      </c>
      <c r="K6" t="s">
        <v>139</v>
      </c>
    </row>
    <row r="7" spans="1:18" ht="15">
      <c r="I7" t="s">
        <v>24</v>
      </c>
      <c r="J7" s="15" t="s">
        <v>195</v>
      </c>
      <c r="K7" t="s">
        <v>39</v>
      </c>
    </row>
    <row r="8" spans="1:18" ht="15">
      <c r="I8" t="s">
        <v>25</v>
      </c>
      <c r="J8" s="15" t="s">
        <v>196</v>
      </c>
    </row>
    <row r="9" spans="1:18" ht="15">
      <c r="I9" t="s">
        <v>26</v>
      </c>
      <c r="J9" s="15" t="s">
        <v>197</v>
      </c>
    </row>
    <row r="10" spans="1:18" ht="15">
      <c r="I10" t="s">
        <v>27</v>
      </c>
      <c r="J10" s="15" t="s">
        <v>198</v>
      </c>
    </row>
    <row r="11" spans="1:18" ht="15">
      <c r="J11" s="15" t="s">
        <v>199</v>
      </c>
    </row>
    <row r="12" spans="1:18" ht="15">
      <c r="J12" s="15"/>
    </row>
  </sheetData>
  <customSheetViews>
    <customSheetView guid="{2AB498D9-D32A-4EB2-B4F2-37A196616A87}" state="hidden">
      <selection activeCell="I13" sqref="I13"/>
      <pageMargins left="0.7" right="0.7" top="0.75" bottom="0.75" header="0.3" footer="0.3"/>
    </customSheetView>
  </customSheetView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Q9"/>
  <sheetViews>
    <sheetView workbookViewId="0">
      <selection activeCell="L16" sqref="L16"/>
    </sheetView>
  </sheetViews>
  <sheetFormatPr defaultColWidth="8.875" defaultRowHeight="14.25"/>
  <cols>
    <col min="1" max="1" width="25" customWidth="1"/>
    <col min="2" max="2" width="13.625" customWidth="1"/>
    <col min="4" max="4" width="16.5" customWidth="1"/>
    <col min="5" max="5" width="12.625" customWidth="1"/>
    <col min="6" max="6" width="15.875" customWidth="1"/>
    <col min="7" max="7" width="17" customWidth="1"/>
    <col min="8" max="8" width="17.5" customWidth="1"/>
    <col min="9" max="9" width="8.625" customWidth="1"/>
    <col min="10" max="10" width="14.625" customWidth="1"/>
    <col min="11" max="11" width="16.625" customWidth="1"/>
    <col min="12" max="12" width="21.625" customWidth="1"/>
    <col min="13" max="16" width="16.875" customWidth="1"/>
    <col min="17" max="17" width="15.5" customWidth="1"/>
  </cols>
  <sheetData>
    <row r="1" spans="1:17">
      <c r="B1" t="s">
        <v>145</v>
      </c>
      <c r="C1" t="s">
        <v>140</v>
      </c>
      <c r="D1" t="s">
        <v>142</v>
      </c>
      <c r="E1" t="s">
        <v>141</v>
      </c>
      <c r="F1" t="s">
        <v>177</v>
      </c>
      <c r="G1" t="s">
        <v>179</v>
      </c>
      <c r="H1" t="s">
        <v>178</v>
      </c>
      <c r="I1" t="s">
        <v>205</v>
      </c>
      <c r="J1" t="s">
        <v>144</v>
      </c>
      <c r="K1" t="s">
        <v>150</v>
      </c>
      <c r="L1" t="s">
        <v>151</v>
      </c>
      <c r="M1" t="s">
        <v>152</v>
      </c>
      <c r="N1" t="s">
        <v>156</v>
      </c>
      <c r="O1" t="s">
        <v>157</v>
      </c>
      <c r="P1" t="s">
        <v>158</v>
      </c>
      <c r="Q1" t="s">
        <v>155</v>
      </c>
    </row>
    <row r="2" spans="1:17">
      <c r="A2" s="116" t="s">
        <v>0</v>
      </c>
      <c r="B2" s="116" t="b">
        <f>'2. Hazardous events and trends'!E7=Model_Lists!$A$4</f>
        <v>1</v>
      </c>
      <c r="C2" s="223">
        <f>'5. Overall resilience'!H9</f>
        <v>0</v>
      </c>
      <c r="D2" t="str">
        <f>'5. Overall resilience'!I9</f>
        <v>Low Impact</v>
      </c>
      <c r="E2">
        <f>IFERROR(MATCH(D2,ratingOverall,0),0)</f>
        <v>1</v>
      </c>
      <c r="F2" t="str">
        <f>IF(D2=0,"-",D2)</f>
        <v>Low Impact</v>
      </c>
      <c r="G2">
        <f>'5. Overall resilience'!J9</f>
        <v>0</v>
      </c>
      <c r="H2" t="str">
        <f>IF(G2=0,"-",G2)</f>
        <v>-</v>
      </c>
      <c r="I2">
        <f>IF(F2="Low Impact",1,IF(F2="High Impact",3,2))</f>
        <v>1</v>
      </c>
      <c r="J2" t="str">
        <f>IF(ISBLANK('5. Overall resilience'!K9),"",'5. Overall resilience'!K9)</f>
        <v/>
      </c>
      <c r="K2">
        <f>COUNTIFS(Hazard_Calc!$K:$K,Model_Lists!$A$4,Hazard_Calc!O:O,TRUE,Hazard_Calc!C:C,1)</f>
        <v>0</v>
      </c>
      <c r="L2">
        <f>COUNTIFS(Hazard_Calc!$K:$K,Model_Lists!$A$4,Hazard_Calc!P:P,TRUE,Hazard_Calc!C:C,1)</f>
        <v>0</v>
      </c>
      <c r="M2">
        <f>COUNTIFS(Hazard_Calc!$K:$K,Model_Lists!$A$4,Hazard_Calc!Q:Q,TRUE,Hazard_Calc!C:C,1)</f>
        <v>0</v>
      </c>
      <c r="N2" s="27">
        <f>IFERROR(K2/SUM($K2:$M2),0)</f>
        <v>0</v>
      </c>
      <c r="O2" s="27">
        <f t="shared" ref="O2:P2" si="0">IFERROR(L2/SUM($K2:$M2),0)</f>
        <v>0</v>
      </c>
      <c r="P2" s="27">
        <f t="shared" si="0"/>
        <v>0</v>
      </c>
      <c r="Q2" t="str">
        <f>IF(ISBLANK('2. Hazardous events and trends'!F7),"",'2. Hazardous events and trends'!F7)</f>
        <v/>
      </c>
    </row>
    <row r="3" spans="1:17">
      <c r="A3" s="116" t="s">
        <v>21</v>
      </c>
      <c r="B3" s="116" t="b">
        <f>'2. Hazardous events and trends'!E8=Model_Lists!$A$4</f>
        <v>1</v>
      </c>
      <c r="C3" s="223">
        <f>'5. Overall resilience'!H10</f>
        <v>0</v>
      </c>
      <c r="D3" t="str">
        <f>'5. Overall resilience'!I10</f>
        <v>Low Impact</v>
      </c>
      <c r="E3">
        <f t="shared" ref="E3:E9" si="1">IFERROR(MATCH(D3,ratingOverall,0),0)</f>
        <v>1</v>
      </c>
      <c r="F3" t="str">
        <f t="shared" ref="F3:F9" si="2">IF(D3=0,"-",D3)</f>
        <v>Low Impact</v>
      </c>
      <c r="G3">
        <f>'5. Overall resilience'!J10</f>
        <v>0</v>
      </c>
      <c r="H3" t="str">
        <f t="shared" ref="H3:H9" si="3">IF(G3=0,"-",G3)</f>
        <v>-</v>
      </c>
      <c r="I3">
        <f t="shared" ref="I3:I9" si="4">IF(F3="Low Impact",1,IF(F3="High Impact",3,2))</f>
        <v>1</v>
      </c>
      <c r="J3" t="str">
        <f>IF(ISBLANK('5. Overall resilience'!K10),"",'5. Overall resilience'!K10)</f>
        <v/>
      </c>
      <c r="K3">
        <f>COUNTIFS(Hazard_Calc!$K:$K,Model_Lists!$A$4,Hazard_Calc!O:O,TRUE,Hazard_Calc!D:D,1)</f>
        <v>0</v>
      </c>
      <c r="L3">
        <f>COUNTIFS(Hazard_Calc!$K:$K,Model_Lists!$A$4,Hazard_Calc!P:P,TRUE,Hazard_Calc!D:D,1)</f>
        <v>0</v>
      </c>
      <c r="M3">
        <f>COUNTIFS(Hazard_Calc!$K:$K,Model_Lists!$A$4,Hazard_Calc!Q:Q,TRUE,Hazard_Calc!D:D,1)</f>
        <v>0</v>
      </c>
      <c r="N3" s="27">
        <f t="shared" ref="N3:N9" si="5">IFERROR(K3/SUM($K3:$M3),0)</f>
        <v>0</v>
      </c>
      <c r="O3" s="27">
        <f t="shared" ref="O3:O9" si="6">IFERROR(L3/SUM($K3:$M3),0)</f>
        <v>0</v>
      </c>
      <c r="P3" s="27">
        <f t="shared" ref="P3:P9" si="7">IFERROR(M3/SUM($K3:$M3),0)</f>
        <v>0</v>
      </c>
      <c r="Q3" t="str">
        <f>IF(ISBLANK('2. Hazardous events and trends'!F8),"",'2. Hazardous events and trends'!F8)</f>
        <v/>
      </c>
    </row>
    <row r="4" spans="1:17">
      <c r="A4" s="116" t="s">
        <v>22</v>
      </c>
      <c r="B4" s="116" t="b">
        <f>'2. Hazardous events and trends'!E9=Model_Lists!$A$4</f>
        <v>1</v>
      </c>
      <c r="C4" s="223">
        <f>'5. Overall resilience'!H11</f>
        <v>0</v>
      </c>
      <c r="D4" t="str">
        <f>'5. Overall resilience'!I11</f>
        <v>Low Impact</v>
      </c>
      <c r="E4">
        <f t="shared" si="1"/>
        <v>1</v>
      </c>
      <c r="F4" t="str">
        <f t="shared" si="2"/>
        <v>Low Impact</v>
      </c>
      <c r="G4">
        <f>'5. Overall resilience'!J11</f>
        <v>0</v>
      </c>
      <c r="H4" t="str">
        <f t="shared" si="3"/>
        <v>-</v>
      </c>
      <c r="I4">
        <f t="shared" si="4"/>
        <v>1</v>
      </c>
      <c r="J4" t="str">
        <f>IF(ISBLANK('5. Overall resilience'!K11),"",'5. Overall resilience'!K11)</f>
        <v/>
      </c>
      <c r="K4">
        <f>COUNTIFS(Hazard_Calc!$K:$K,Model_Lists!$A$4,Hazard_Calc!O:O,TRUE,Hazard_Calc!E:E,1)</f>
        <v>0</v>
      </c>
      <c r="L4">
        <f>COUNTIFS(Hazard_Calc!$K:$K,Model_Lists!$A$4,Hazard_Calc!P:P,TRUE,Hazard_Calc!E:E,1)</f>
        <v>0</v>
      </c>
      <c r="M4">
        <f>COUNTIFS(Hazard_Calc!$K:$K,Model_Lists!$A$4,Hazard_Calc!Q:Q,TRUE,Hazard_Calc!E:E,1)</f>
        <v>0</v>
      </c>
      <c r="N4" s="27">
        <f t="shared" si="5"/>
        <v>0</v>
      </c>
      <c r="O4" s="27">
        <f t="shared" si="6"/>
        <v>0</v>
      </c>
      <c r="P4" s="27">
        <f t="shared" si="7"/>
        <v>0</v>
      </c>
      <c r="Q4" t="str">
        <f>IF(ISBLANK('2. Hazardous events and trends'!F9),"",'2. Hazardous events and trends'!F9)</f>
        <v/>
      </c>
    </row>
    <row r="5" spans="1:17">
      <c r="A5" s="117" t="s">
        <v>23</v>
      </c>
      <c r="B5" s="116" t="b">
        <f>'2. Hazardous events and trends'!E10=Model_Lists!$A$4</f>
        <v>1</v>
      </c>
      <c r="C5" s="223">
        <f>'5. Overall resilience'!H12</f>
        <v>0</v>
      </c>
      <c r="D5" t="str">
        <f>'5. Overall resilience'!I12</f>
        <v>Low Impact</v>
      </c>
      <c r="E5">
        <f t="shared" si="1"/>
        <v>1</v>
      </c>
      <c r="F5" t="str">
        <f t="shared" si="2"/>
        <v>Low Impact</v>
      </c>
      <c r="G5">
        <f>'5. Overall resilience'!J12</f>
        <v>0</v>
      </c>
      <c r="H5" t="str">
        <f t="shared" si="3"/>
        <v>-</v>
      </c>
      <c r="I5">
        <f t="shared" si="4"/>
        <v>1</v>
      </c>
      <c r="J5" t="str">
        <f>IF(ISBLANK('5. Overall resilience'!K12),"",'5. Overall resilience'!K12)</f>
        <v/>
      </c>
      <c r="K5">
        <f>COUNTIFS(Hazard_Calc!$K:$K,Model_Lists!$A$4,Hazard_Calc!O:O,TRUE,Hazard_Calc!F:F,1)</f>
        <v>0</v>
      </c>
      <c r="L5">
        <f>COUNTIFS(Hazard_Calc!$K:$K,Model_Lists!$A$4,Hazard_Calc!P:P,TRUE,Hazard_Calc!F:F,1)</f>
        <v>0</v>
      </c>
      <c r="M5">
        <f>COUNTIFS(Hazard_Calc!$K:$K,Model_Lists!$A$4,Hazard_Calc!Q:Q,TRUE,Hazard_Calc!F:F,1)</f>
        <v>0</v>
      </c>
      <c r="N5" s="27">
        <f t="shared" si="5"/>
        <v>0</v>
      </c>
      <c r="O5" s="27">
        <f t="shared" si="6"/>
        <v>0</v>
      </c>
      <c r="P5" s="27">
        <f t="shared" si="7"/>
        <v>0</v>
      </c>
      <c r="Q5" t="str">
        <f>IF(ISBLANK('2. Hazardous events and trends'!F10),"",'2. Hazardous events and trends'!F10)</f>
        <v/>
      </c>
    </row>
    <row r="6" spans="1:17">
      <c r="A6" s="116" t="s">
        <v>24</v>
      </c>
      <c r="B6" s="116" t="b">
        <f>'2. Hazardous events and trends'!E11=Model_Lists!$A$4</f>
        <v>1</v>
      </c>
      <c r="C6" s="223">
        <f>'5. Overall resilience'!H13</f>
        <v>0</v>
      </c>
      <c r="D6" t="str">
        <f>'5. Overall resilience'!I13</f>
        <v>Low Impact</v>
      </c>
      <c r="E6">
        <f t="shared" si="1"/>
        <v>1</v>
      </c>
      <c r="F6" t="str">
        <f t="shared" si="2"/>
        <v>Low Impact</v>
      </c>
      <c r="G6">
        <f>'5. Overall resilience'!J13</f>
        <v>0</v>
      </c>
      <c r="H6" t="str">
        <f t="shared" si="3"/>
        <v>-</v>
      </c>
      <c r="I6">
        <f t="shared" si="4"/>
        <v>1</v>
      </c>
      <c r="J6" t="str">
        <f>IF(ISBLANK('5. Overall resilience'!K13),"",'5. Overall resilience'!K13)</f>
        <v/>
      </c>
      <c r="K6">
        <f>COUNTIFS(Hazard_Calc!$K:$K,Model_Lists!$A$4,Hazard_Calc!O:O,TRUE,Hazard_Calc!G:G,1)</f>
        <v>0</v>
      </c>
      <c r="L6">
        <f>COUNTIFS(Hazard_Calc!$K:$K,Model_Lists!$A$4,Hazard_Calc!P:P,TRUE,Hazard_Calc!G:G,1)</f>
        <v>0</v>
      </c>
      <c r="M6">
        <f>COUNTIFS(Hazard_Calc!$K:$K,Model_Lists!$A$4,Hazard_Calc!Q:Q,TRUE,Hazard_Calc!G:G,1)</f>
        <v>0</v>
      </c>
      <c r="N6" s="27">
        <f t="shared" si="5"/>
        <v>0</v>
      </c>
      <c r="O6" s="27">
        <f t="shared" si="6"/>
        <v>0</v>
      </c>
      <c r="P6" s="27">
        <f t="shared" si="7"/>
        <v>0</v>
      </c>
      <c r="Q6" t="str">
        <f>IF(ISBLANK('2. Hazardous events and trends'!F11),"",'2. Hazardous events and trends'!F11)</f>
        <v/>
      </c>
    </row>
    <row r="7" spans="1:17">
      <c r="A7" s="116" t="s">
        <v>25</v>
      </c>
      <c r="B7" s="116" t="b">
        <f>'2. Hazardous events and trends'!E12=Model_Lists!$A$4</f>
        <v>1</v>
      </c>
      <c r="C7" s="223">
        <f>'5. Overall resilience'!H14</f>
        <v>0</v>
      </c>
      <c r="D7" t="str">
        <f>'5. Overall resilience'!I14</f>
        <v>Low Impact</v>
      </c>
      <c r="E7">
        <f t="shared" si="1"/>
        <v>1</v>
      </c>
      <c r="F7" t="str">
        <f t="shared" si="2"/>
        <v>Low Impact</v>
      </c>
      <c r="G7">
        <f>'5. Overall resilience'!J14</f>
        <v>0</v>
      </c>
      <c r="H7" t="str">
        <f t="shared" si="3"/>
        <v>-</v>
      </c>
      <c r="I7">
        <f t="shared" si="4"/>
        <v>1</v>
      </c>
      <c r="J7" t="str">
        <f>IF(ISBLANK('5. Overall resilience'!K14),"",'5. Overall resilience'!K14)</f>
        <v/>
      </c>
      <c r="K7">
        <f>COUNTIFS(Hazard_Calc!$K:$K,Model_Lists!$A$4,Hazard_Calc!O:O,TRUE,Hazard_Calc!H:H,1)</f>
        <v>0</v>
      </c>
      <c r="L7">
        <f>COUNTIFS(Hazard_Calc!$K:$K,Model_Lists!$A$4,Hazard_Calc!P:P,TRUE,Hazard_Calc!H:H,1)</f>
        <v>0</v>
      </c>
      <c r="M7">
        <f>COUNTIFS(Hazard_Calc!$K:$K,Model_Lists!$A$4,Hazard_Calc!Q:Q,TRUE,Hazard_Calc!H:H,1)</f>
        <v>0</v>
      </c>
      <c r="N7" s="27">
        <f t="shared" si="5"/>
        <v>0</v>
      </c>
      <c r="O7" s="27">
        <f t="shared" si="6"/>
        <v>0</v>
      </c>
      <c r="P7" s="27">
        <f t="shared" si="7"/>
        <v>0</v>
      </c>
      <c r="Q7" t="str">
        <f>IF(ISBLANK('2. Hazardous events and trends'!F12),"",'2. Hazardous events and trends'!F12)</f>
        <v/>
      </c>
    </row>
    <row r="8" spans="1:17">
      <c r="A8" s="117" t="s">
        <v>26</v>
      </c>
      <c r="B8" s="116" t="b">
        <f>'2. Hazardous events and trends'!E13=Model_Lists!$A$4</f>
        <v>1</v>
      </c>
      <c r="C8" s="223">
        <f>'5. Overall resilience'!H15</f>
        <v>0</v>
      </c>
      <c r="D8" t="str">
        <f>'5. Overall resilience'!I15</f>
        <v>Low Impact</v>
      </c>
      <c r="E8">
        <f t="shared" si="1"/>
        <v>1</v>
      </c>
      <c r="F8" t="str">
        <f t="shared" si="2"/>
        <v>Low Impact</v>
      </c>
      <c r="G8">
        <f>'5. Overall resilience'!J15</f>
        <v>0</v>
      </c>
      <c r="H8" t="str">
        <f t="shared" si="3"/>
        <v>-</v>
      </c>
      <c r="I8">
        <f t="shared" si="4"/>
        <v>1</v>
      </c>
      <c r="J8" t="str">
        <f>IF(ISBLANK('5. Overall resilience'!K15),"",'5. Overall resilience'!K15)</f>
        <v/>
      </c>
      <c r="K8">
        <f>COUNTIFS(Hazard_Calc!$K:$K,Model_Lists!$A$4,Hazard_Calc!O:O,TRUE,Hazard_Calc!I:I,1)</f>
        <v>0</v>
      </c>
      <c r="L8">
        <f>COUNTIFS(Hazard_Calc!$K:$K,Model_Lists!$A$4,Hazard_Calc!P:P,TRUE,Hazard_Calc!I:I,1)</f>
        <v>0</v>
      </c>
      <c r="M8">
        <f>COUNTIFS(Hazard_Calc!$K:$K,Model_Lists!$A$4,Hazard_Calc!Q:Q,TRUE,Hazard_Calc!I:I,1)</f>
        <v>0</v>
      </c>
      <c r="N8" s="27">
        <f t="shared" si="5"/>
        <v>0</v>
      </c>
      <c r="O8" s="27">
        <f t="shared" si="6"/>
        <v>0</v>
      </c>
      <c r="P8" s="27">
        <f t="shared" si="7"/>
        <v>0</v>
      </c>
      <c r="Q8" t="str">
        <f>IF(ISBLANK('2. Hazardous events and trends'!F13),"",'2. Hazardous events and trends'!F13)</f>
        <v/>
      </c>
    </row>
    <row r="9" spans="1:17">
      <c r="A9" s="116" t="s">
        <v>27</v>
      </c>
      <c r="B9" s="116" t="b">
        <f>'2. Hazardous events and trends'!E14=Model_Lists!$A$4</f>
        <v>1</v>
      </c>
      <c r="C9" s="223">
        <f>'5. Overall resilience'!H16</f>
        <v>0</v>
      </c>
      <c r="D9" t="str">
        <f>'5. Overall resilience'!I16</f>
        <v>Low Impact</v>
      </c>
      <c r="E9">
        <f t="shared" si="1"/>
        <v>1</v>
      </c>
      <c r="F9" t="str">
        <f t="shared" si="2"/>
        <v>Low Impact</v>
      </c>
      <c r="G9">
        <f>'5. Overall resilience'!J16</f>
        <v>0</v>
      </c>
      <c r="H9" t="str">
        <f t="shared" si="3"/>
        <v>-</v>
      </c>
      <c r="I9">
        <f t="shared" si="4"/>
        <v>1</v>
      </c>
      <c r="J9" t="str">
        <f>IF(ISBLANK('5. Overall resilience'!K16),"",'5. Overall resilience'!K16)</f>
        <v/>
      </c>
      <c r="K9">
        <f>COUNTIFS(Hazard_Calc!$K:$K,Model_Lists!$A$4,Hazard_Calc!O:O,TRUE,Hazard_Calc!J:J,1)</f>
        <v>0</v>
      </c>
      <c r="L9">
        <f>COUNTIFS(Hazard_Calc!$K:$K,Model_Lists!$A$4,Hazard_Calc!P:P,TRUE,Hazard_Calc!J:J,1)</f>
        <v>0</v>
      </c>
      <c r="M9">
        <f>COUNTIFS(Hazard_Calc!$K:$K,Model_Lists!$A$4,Hazard_Calc!Q:Q,TRUE,Hazard_Calc!J:J,1)</f>
        <v>0</v>
      </c>
      <c r="N9" s="27">
        <f t="shared" si="5"/>
        <v>0</v>
      </c>
      <c r="O9" s="27">
        <f t="shared" si="6"/>
        <v>0</v>
      </c>
      <c r="P9" s="27">
        <f t="shared" si="7"/>
        <v>0</v>
      </c>
      <c r="Q9" t="str">
        <f>IF(ISBLANK('2. Hazardous events and trends'!F14),"",'2. Hazardous events and trends'!F14)</f>
        <v/>
      </c>
    </row>
  </sheetData>
  <conditionalFormatting sqref="A2:B9">
    <cfRule type="expression" dxfId="1" priority="3">
      <formula>AND($A2="No",NOT(ISBLANK($A2)))</formula>
    </cfRule>
  </conditionalFormatting>
  <conditionalFormatting sqref="I2:I9">
    <cfRule type="iconSet" priority="2794">
      <iconSet showValue="0" reverse="1">
        <cfvo type="percent" val="0"/>
        <cfvo type="percent" val="33"/>
        <cfvo type="percent" val="67"/>
      </iconSet>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Y41"/>
  <sheetViews>
    <sheetView zoomScaleNormal="100" workbookViewId="0">
      <selection activeCell="K2" sqref="K2"/>
    </sheetView>
  </sheetViews>
  <sheetFormatPr defaultColWidth="8.875" defaultRowHeight="14.25"/>
  <cols>
    <col min="1" max="1" width="3.625" customWidth="1"/>
    <col min="2" max="2" width="48.5" customWidth="1"/>
    <col min="3" max="15" width="15.625" customWidth="1"/>
    <col min="17" max="17" width="24.875" customWidth="1"/>
  </cols>
  <sheetData>
    <row r="1" spans="2:25" ht="15">
      <c r="C1" s="157" t="s">
        <v>194</v>
      </c>
      <c r="D1" s="157" t="s">
        <v>200</v>
      </c>
      <c r="E1" s="157" t="s">
        <v>221</v>
      </c>
      <c r="F1" s="157" t="s">
        <v>195</v>
      </c>
      <c r="G1" s="157" t="s">
        <v>220</v>
      </c>
      <c r="H1" s="157" t="s">
        <v>197</v>
      </c>
      <c r="I1" s="157" t="s">
        <v>198</v>
      </c>
      <c r="J1" s="157" t="s">
        <v>214</v>
      </c>
      <c r="K1" s="157"/>
      <c r="L1" s="157"/>
      <c r="M1" s="157"/>
      <c r="N1" s="157"/>
      <c r="O1" s="157"/>
    </row>
    <row r="2" spans="2:25" ht="26.25">
      <c r="C2" s="354" t="s">
        <v>182</v>
      </c>
      <c r="D2" s="354" t="s">
        <v>189</v>
      </c>
      <c r="E2" s="354" t="s">
        <v>216</v>
      </c>
      <c r="F2" s="354" t="s">
        <v>190</v>
      </c>
      <c r="G2" s="354" t="s">
        <v>215</v>
      </c>
      <c r="H2" s="354" t="s">
        <v>191</v>
      </c>
      <c r="I2" s="354" t="s">
        <v>192</v>
      </c>
      <c r="J2" s="354" t="s">
        <v>213</v>
      </c>
      <c r="K2" s="156"/>
      <c r="L2" s="156"/>
      <c r="M2" s="156"/>
      <c r="N2" s="156"/>
      <c r="O2" s="156"/>
    </row>
    <row r="3" spans="2:25" ht="45">
      <c r="C3" s="3" t="s">
        <v>0</v>
      </c>
      <c r="D3" s="3" t="s">
        <v>21</v>
      </c>
      <c r="E3" s="3" t="s">
        <v>22</v>
      </c>
      <c r="F3" s="3" t="s">
        <v>23</v>
      </c>
      <c r="G3" s="3" t="s">
        <v>24</v>
      </c>
      <c r="H3" s="3" t="s">
        <v>25</v>
      </c>
      <c r="I3" s="3" t="s">
        <v>26</v>
      </c>
      <c r="J3" s="3" t="s">
        <v>27</v>
      </c>
      <c r="K3" s="3"/>
      <c r="L3" s="3"/>
      <c r="M3" s="3"/>
      <c r="N3" s="3"/>
      <c r="O3" s="3"/>
    </row>
    <row r="4" spans="2:25" ht="30">
      <c r="B4" t="s">
        <v>47</v>
      </c>
      <c r="C4" s="3" t="str" cm="1">
        <f t="array" ref="C4:J4">TRANSPOSE('2. Hazardous events and trends'!E7:E14)</f>
        <v>✅ Yes</v>
      </c>
      <c r="D4" s="3" t="str">
        <v>✅ Yes</v>
      </c>
      <c r="E4" s="3" t="str">
        <v>✅ Yes</v>
      </c>
      <c r="F4" s="3" t="str">
        <v>✅ Yes</v>
      </c>
      <c r="G4" s="3" t="str">
        <v>✅ Yes</v>
      </c>
      <c r="H4" s="3" t="str">
        <v>✅ Yes</v>
      </c>
      <c r="I4" s="3" t="str">
        <v>✅ Yes</v>
      </c>
      <c r="J4" s="3" t="str">
        <v>✅ Yes</v>
      </c>
      <c r="K4" s="3" t="s">
        <v>280</v>
      </c>
      <c r="L4" s="3" t="s">
        <v>46</v>
      </c>
      <c r="M4" s="3" t="s">
        <v>281</v>
      </c>
      <c r="N4" s="3" t="s">
        <v>283</v>
      </c>
      <c r="O4" s="3" t="s">
        <v>282</v>
      </c>
      <c r="P4" t="s">
        <v>256</v>
      </c>
      <c r="Q4" s="3" t="s">
        <v>149</v>
      </c>
      <c r="R4" s="157" t="s">
        <v>194</v>
      </c>
      <c r="S4" s="157" t="s">
        <v>200</v>
      </c>
      <c r="T4" s="157" t="s">
        <v>221</v>
      </c>
      <c r="U4" s="157" t="s">
        <v>195</v>
      </c>
      <c r="V4" s="157" t="s">
        <v>220</v>
      </c>
      <c r="W4" s="157" t="s">
        <v>197</v>
      </c>
      <c r="X4" s="157" t="s">
        <v>198</v>
      </c>
      <c r="Y4" s="157" t="s">
        <v>214</v>
      </c>
    </row>
    <row r="5" spans="2:25">
      <c r="B5" s="1" t="s">
        <v>134</v>
      </c>
      <c r="C5" s="1" t="s">
        <v>20</v>
      </c>
      <c r="D5" s="1" t="s">
        <v>20</v>
      </c>
      <c r="E5" s="1" t="s">
        <v>20</v>
      </c>
      <c r="F5" s="1" t="s">
        <v>20</v>
      </c>
      <c r="G5" s="1" t="s">
        <v>20</v>
      </c>
      <c r="H5" s="1" t="s">
        <v>20</v>
      </c>
      <c r="I5" s="1" t="s">
        <v>20</v>
      </c>
      <c r="J5" s="1" t="s">
        <v>20</v>
      </c>
      <c r="K5" s="1"/>
      <c r="L5" s="1"/>
      <c r="M5" s="1"/>
      <c r="N5" s="1"/>
      <c r="O5" s="1"/>
    </row>
    <row r="6" spans="2:25">
      <c r="B6" t="s">
        <v>10</v>
      </c>
      <c r="C6" s="2" t="s">
        <v>5</v>
      </c>
      <c r="D6" s="2" t="s">
        <v>5</v>
      </c>
      <c r="E6" s="2" t="s">
        <v>5</v>
      </c>
      <c r="F6" s="2" t="s">
        <v>4</v>
      </c>
      <c r="G6" s="2" t="s">
        <v>4</v>
      </c>
      <c r="H6" s="2" t="s">
        <v>4</v>
      </c>
      <c r="I6" s="2" t="s">
        <v>4</v>
      </c>
      <c r="J6" s="2" t="s">
        <v>4</v>
      </c>
      <c r="K6" s="2" t="b">
        <f>'4. Design features'!F20=INDEX(RatingOptionSelect,2)</f>
        <v>0</v>
      </c>
      <c r="L6" s="2" t="str">
        <f>IF('4. Design features'!G20=0,"",'4. Design features'!G20)</f>
        <v/>
      </c>
      <c r="M6" s="2" t="b">
        <f>ISBLANK('4. Design features'!I20)=FALSE</f>
        <v>0</v>
      </c>
      <c r="N6" s="2" t="str">
        <f>IF('4. Design features'!H20=0,"",'4. Design features'!H20)</f>
        <v/>
      </c>
      <c r="O6" s="2" t="str">
        <f>IF('4. Design features'!I20=0,"",'4. Design features'!I20)</f>
        <v/>
      </c>
      <c r="P6" t="s">
        <v>252</v>
      </c>
      <c r="Q6" t="str">
        <f>_xlfn.CONCAT(R6:Y6)</f>
        <v>💦 🌧 🌊</v>
      </c>
      <c r="R6" t="str">
        <f>IF(AND(C6="Yes",C$4=Model_Lists!$A$4),C$2,"")</f>
        <v xml:space="preserve">💦 </v>
      </c>
      <c r="S6" t="str">
        <f>IF(AND(D6="Yes",D$4=Model_Lists!$A$4),D$2,"")</f>
        <v xml:space="preserve">🌧 </v>
      </c>
      <c r="T6" t="str">
        <f>IF(AND(E6="Yes",E$4=Model_Lists!$A$4),E$2,"")</f>
        <v>🌊</v>
      </c>
      <c r="U6" t="str">
        <f>IF(AND(F6="Yes",F$4=Model_Lists!$A$4),F$2,"")</f>
        <v/>
      </c>
      <c r="V6" t="str">
        <f>IF(AND(G6="Yes",G$4=Model_Lists!$A$4),G$2,"")</f>
        <v/>
      </c>
      <c r="W6" t="str">
        <f>IF(AND(H6="Yes",H$4=Model_Lists!$A$4),H$2,"")</f>
        <v/>
      </c>
      <c r="X6" t="str">
        <f>IF(AND(I6="Yes",I$4=Model_Lists!$A$4),I$2,"")</f>
        <v/>
      </c>
      <c r="Y6" t="str">
        <f>IF(AND(J6="Yes",J$4=Model_Lists!$A$4),J$2,"")</f>
        <v/>
      </c>
    </row>
    <row r="7" spans="2:25">
      <c r="B7" t="s">
        <v>148</v>
      </c>
      <c r="C7" s="2" t="s">
        <v>5</v>
      </c>
      <c r="D7" s="2" t="s">
        <v>4</v>
      </c>
      <c r="E7" s="2" t="s">
        <v>5</v>
      </c>
      <c r="F7" s="2" t="s">
        <v>5</v>
      </c>
      <c r="G7" s="2" t="s">
        <v>5</v>
      </c>
      <c r="H7" s="2" t="s">
        <v>4</v>
      </c>
      <c r="I7" s="2" t="s">
        <v>4</v>
      </c>
      <c r="J7" s="2" t="s">
        <v>4</v>
      </c>
      <c r="K7" s="2" t="b">
        <f>'4. Design features'!F21=INDEX(RatingOptionSelect,2)</f>
        <v>0</v>
      </c>
      <c r="L7" s="2" t="str">
        <f>IF('4. Design features'!G21=0,"",'4. Design features'!G21)</f>
        <v/>
      </c>
      <c r="M7" s="2" t="b">
        <f>ISBLANK('4. Design features'!I21)=FALSE</f>
        <v>0</v>
      </c>
      <c r="N7" s="2" t="str">
        <f>IF('4. Design features'!H21=0,"",'4. Design features'!H21)</f>
        <v/>
      </c>
      <c r="O7" s="2" t="str">
        <f>IF('4. Design features'!I21=0,"",'4. Design features'!I21)</f>
        <v/>
      </c>
      <c r="P7" t="s">
        <v>253</v>
      </c>
      <c r="Q7" t="str">
        <f t="shared" ref="Q7:Q32" si="0">_xlfn.CONCAT(R7:Y7)</f>
        <v>💦 🌊🔥💨</v>
      </c>
      <c r="R7" t="str">
        <f>IF(AND(C7="Yes",C$4=Model_Lists!$A$4),C$2,"")</f>
        <v xml:space="preserve">💦 </v>
      </c>
      <c r="S7" t="str">
        <f>IF(AND(D7="Yes",D$4=Model_Lists!$A$4),D$2,"")</f>
        <v/>
      </c>
      <c r="T7" t="str">
        <f>IF(AND(E7="Yes",E$4=Model_Lists!$A$4),E$2,"")</f>
        <v>🌊</v>
      </c>
      <c r="U7" t="str">
        <f>IF(AND(F7="Yes",F$4=Model_Lists!$A$4),F$2,"")</f>
        <v>🔥</v>
      </c>
      <c r="V7" t="str">
        <f>IF(AND(G7="Yes",G$4=Model_Lists!$A$4),G$2,"")</f>
        <v>💨</v>
      </c>
      <c r="W7" t="str">
        <f>IF(AND(H7="Yes",H$4=Model_Lists!$A$4),H$2,"")</f>
        <v/>
      </c>
      <c r="X7" t="str">
        <f>IF(AND(I7="Yes",I$4=Model_Lists!$A$4),I$2,"")</f>
        <v/>
      </c>
      <c r="Y7" t="str">
        <f>IF(AND(J7="Yes",J$4=Model_Lists!$A$4),J$2,"")</f>
        <v/>
      </c>
    </row>
    <row r="8" spans="2:25">
      <c r="B8" t="s">
        <v>28</v>
      </c>
      <c r="C8" s="2" t="s">
        <v>5</v>
      </c>
      <c r="D8" s="2" t="s">
        <v>5</v>
      </c>
      <c r="E8" s="2" t="s">
        <v>5</v>
      </c>
      <c r="F8" s="2" t="s">
        <v>5</v>
      </c>
      <c r="G8" s="2" t="s">
        <v>5</v>
      </c>
      <c r="H8" s="2" t="s">
        <v>5</v>
      </c>
      <c r="I8" s="2" t="s">
        <v>4</v>
      </c>
      <c r="J8" s="2" t="s">
        <v>4</v>
      </c>
      <c r="K8" s="2" t="b">
        <f>'4. Design features'!F22=INDEX(RatingOptionSelect,2)</f>
        <v>0</v>
      </c>
      <c r="L8" s="2" t="str">
        <f>IF('4. Design features'!G22=0,"",'4. Design features'!G22)</f>
        <v/>
      </c>
      <c r="M8" s="2" t="b">
        <f>ISBLANK('4. Design features'!I22)=FALSE</f>
        <v>0</v>
      </c>
      <c r="N8" s="2" t="str">
        <f>IF('4. Design features'!H22=0,"",'4. Design features'!H22)</f>
        <v/>
      </c>
      <c r="O8" s="2" t="str">
        <f>IF('4. Design features'!I22=0,"",'4. Design features'!I22)</f>
        <v/>
      </c>
      <c r="P8" t="s">
        <v>254</v>
      </c>
      <c r="Q8" t="str">
        <f t="shared" si="0"/>
        <v xml:space="preserve">💦 🌧 🌊🔥💨🌵 </v>
      </c>
      <c r="R8" t="str">
        <f>IF(AND(C8="Yes",C$4=Model_Lists!$A$4),C$2,"")</f>
        <v xml:space="preserve">💦 </v>
      </c>
      <c r="S8" t="str">
        <f>IF(AND(D8="Yes",D$4=Model_Lists!$A$4),D$2,"")</f>
        <v xml:space="preserve">🌧 </v>
      </c>
      <c r="T8" t="str">
        <f>IF(AND(E8="Yes",E$4=Model_Lists!$A$4),E$2,"")</f>
        <v>🌊</v>
      </c>
      <c r="U8" t="str">
        <f>IF(AND(F8="Yes",F$4=Model_Lists!$A$4),F$2,"")</f>
        <v>🔥</v>
      </c>
      <c r="V8" t="str">
        <f>IF(AND(G8="Yes",G$4=Model_Lists!$A$4),G$2,"")</f>
        <v>💨</v>
      </c>
      <c r="W8" t="str">
        <f>IF(AND(H8="Yes",H$4=Model_Lists!$A$4),H$2,"")</f>
        <v xml:space="preserve">🌵 </v>
      </c>
      <c r="X8" t="str">
        <f>IF(AND(I8="Yes",I$4=Model_Lists!$A$4),I$2,"")</f>
        <v/>
      </c>
      <c r="Y8" t="str">
        <f>IF(AND(J8="Yes",J$4=Model_Lists!$A$4),J$2,"")</f>
        <v/>
      </c>
    </row>
    <row r="9" spans="2:25">
      <c r="B9" t="s">
        <v>11</v>
      </c>
      <c r="C9" s="2" t="s">
        <v>5</v>
      </c>
      <c r="D9" s="2" t="s">
        <v>5</v>
      </c>
      <c r="E9" s="2" t="s">
        <v>5</v>
      </c>
      <c r="F9" s="2" t="s">
        <v>5</v>
      </c>
      <c r="G9" s="2" t="s">
        <v>5</v>
      </c>
      <c r="H9" s="2" t="s">
        <v>5</v>
      </c>
      <c r="I9" s="2" t="s">
        <v>5</v>
      </c>
      <c r="J9" s="2" t="s">
        <v>5</v>
      </c>
      <c r="K9" s="2" t="b">
        <f>'4. Design features'!F23=INDEX(RatingOptionSelect,2)</f>
        <v>0</v>
      </c>
      <c r="L9" s="2" t="str">
        <f>IF('4. Design features'!G23=0,"",'4. Design features'!G23)</f>
        <v/>
      </c>
      <c r="M9" s="2" t="b">
        <f>ISBLANK('4. Design features'!I23)=FALSE</f>
        <v>0</v>
      </c>
      <c r="N9" s="2" t="str">
        <f>IF('4. Design features'!H23=0,"",'4. Design features'!H23)</f>
        <v/>
      </c>
      <c r="O9" s="2" t="str">
        <f>IF('4. Design features'!I23=0,"",'4. Design features'!I23)</f>
        <v/>
      </c>
      <c r="P9" t="s">
        <v>255</v>
      </c>
      <c r="Q9" t="str">
        <f t="shared" si="0"/>
        <v>💦 🌧 🌊🔥💨🌵 🌡☀️</v>
      </c>
      <c r="R9" t="str">
        <f>IF(AND(C9="Yes",C$4=Model_Lists!$A$4),C$2,"")</f>
        <v xml:space="preserve">💦 </v>
      </c>
      <c r="S9" t="str">
        <f>IF(AND(D9="Yes",D$4=Model_Lists!$A$4),D$2,"")</f>
        <v xml:space="preserve">🌧 </v>
      </c>
      <c r="T9" t="str">
        <f>IF(AND(E9="Yes",E$4=Model_Lists!$A$4),E$2,"")</f>
        <v>🌊</v>
      </c>
      <c r="U9" t="str">
        <f>IF(AND(F9="Yes",F$4=Model_Lists!$A$4),F$2,"")</f>
        <v>🔥</v>
      </c>
      <c r="V9" t="str">
        <f>IF(AND(G9="Yes",G$4=Model_Lists!$A$4),G$2,"")</f>
        <v>💨</v>
      </c>
      <c r="W9" t="str">
        <f>IF(AND(H9="Yes",H$4=Model_Lists!$A$4),H$2,"")</f>
        <v xml:space="preserve">🌵 </v>
      </c>
      <c r="X9" t="str">
        <f>IF(AND(I9="Yes",I$4=Model_Lists!$A$4),I$2,"")</f>
        <v>🌡</v>
      </c>
      <c r="Y9" t="str">
        <f>IF(AND(J9="Yes",J$4=Model_Lists!$A$4),J$2,"")</f>
        <v>☀️</v>
      </c>
    </row>
    <row r="10" spans="2:25">
      <c r="B10" s="1" t="s">
        <v>135</v>
      </c>
      <c r="C10" s="1"/>
      <c r="D10" s="1"/>
      <c r="E10" s="1"/>
      <c r="F10" s="1"/>
      <c r="G10" s="1"/>
      <c r="H10" s="1"/>
      <c r="I10" s="1"/>
      <c r="J10" s="1"/>
      <c r="K10" s="2" t="b">
        <f>'4. Design features'!F24=INDEX(RatingOptionSelect,2)</f>
        <v>0</v>
      </c>
      <c r="L10" s="2" t="str">
        <f>IF('4. Design features'!G24=0,"",'4. Design features'!G24)</f>
        <v/>
      </c>
      <c r="M10" s="2" t="b">
        <f>ISBLANK('4. Design features'!I24)=FALSE</f>
        <v>0</v>
      </c>
      <c r="N10" s="2" t="str">
        <f>IF('4. Design features'!H24=0,"",'4. Design features'!H24)</f>
        <v/>
      </c>
      <c r="O10" s="2" t="str">
        <f>IF('4. Design features'!I24=0,"",'4. Design features'!I24)</f>
        <v/>
      </c>
      <c r="Q10" t="str">
        <f t="shared" si="0"/>
        <v/>
      </c>
      <c r="R10" t="str">
        <f>IF(AND(C10="Yes",C$4=Model_Lists!$A$4),C$2,"")</f>
        <v/>
      </c>
      <c r="S10" t="str">
        <f>IF(AND(D10="Yes",D$4=Model_Lists!$A$4),D$2,"")</f>
        <v/>
      </c>
      <c r="T10" t="str">
        <f>IF(AND(E10="Yes",E$4=Model_Lists!$A$4),E$2,"")</f>
        <v/>
      </c>
      <c r="U10" t="str">
        <f>IF(AND(F10="Yes",F$4=Model_Lists!$A$4),F$2,"")</f>
        <v/>
      </c>
      <c r="V10" t="str">
        <f>IF(AND(G10="Yes",G$4=Model_Lists!$A$4),G$2,"")</f>
        <v/>
      </c>
      <c r="W10" t="str">
        <f>IF(AND(H10="Yes",H$4=Model_Lists!$A$4),H$2,"")</f>
        <v/>
      </c>
      <c r="X10" t="str">
        <f>IF(AND(I10="Yes",I$4=Model_Lists!$A$4),I$2,"")</f>
        <v/>
      </c>
      <c r="Y10" t="str">
        <f>IF(AND(J10="Yes",J$4=Model_Lists!$A$4),J$2,"")</f>
        <v/>
      </c>
    </row>
    <row r="11" spans="2:25">
      <c r="B11" t="s">
        <v>129</v>
      </c>
      <c r="C11" s="2" t="s">
        <v>5</v>
      </c>
      <c r="D11" s="2" t="s">
        <v>5</v>
      </c>
      <c r="E11" s="2" t="s">
        <v>5</v>
      </c>
      <c r="F11" s="2" t="s">
        <v>5</v>
      </c>
      <c r="G11" s="2" t="s">
        <v>5</v>
      </c>
      <c r="H11" s="2" t="s">
        <v>5</v>
      </c>
      <c r="I11" s="2" t="s">
        <v>5</v>
      </c>
      <c r="J11" s="2" t="s">
        <v>5</v>
      </c>
      <c r="K11" s="2" t="b">
        <f>'4. Design features'!F25=INDEX(RatingOptionSelect,2)</f>
        <v>0</v>
      </c>
      <c r="L11" s="2" t="str">
        <f>IF('4. Design features'!G25=0,"",'4. Design features'!G25)</f>
        <v/>
      </c>
      <c r="M11" s="2" t="b">
        <f>ISBLANK('4. Design features'!I25)=FALSE</f>
        <v>0</v>
      </c>
      <c r="N11" s="2" t="str">
        <f>IF('4. Design features'!H25=0,"",'4. Design features'!H25)</f>
        <v/>
      </c>
      <c r="O11" s="2" t="str">
        <f>IF('4. Design features'!I25=0,"",'4. Design features'!I25)</f>
        <v/>
      </c>
      <c r="P11" t="s">
        <v>257</v>
      </c>
      <c r="Q11" t="str">
        <f t="shared" si="0"/>
        <v>💦 🌧 🌊🔥💨🌵 🌡☀️</v>
      </c>
      <c r="R11" t="str">
        <f>IF(AND(C11="Yes",C$4=Model_Lists!$A$4),C$2,"")</f>
        <v xml:space="preserve">💦 </v>
      </c>
      <c r="S11" t="str">
        <f>IF(AND(D11="Yes",D$4=Model_Lists!$A$4),D$2,"")</f>
        <v xml:space="preserve">🌧 </v>
      </c>
      <c r="T11" t="str">
        <f>IF(AND(E11="Yes",E$4=Model_Lists!$A$4),E$2,"")</f>
        <v>🌊</v>
      </c>
      <c r="U11" t="str">
        <f>IF(AND(F11="Yes",F$4=Model_Lists!$A$4),F$2,"")</f>
        <v>🔥</v>
      </c>
      <c r="V11" t="str">
        <f>IF(AND(G11="Yes",G$4=Model_Lists!$A$4),G$2,"")</f>
        <v>💨</v>
      </c>
      <c r="W11" t="str">
        <f>IF(AND(H11="Yes",H$4=Model_Lists!$A$4),H$2,"")</f>
        <v xml:space="preserve">🌵 </v>
      </c>
      <c r="X11" t="str">
        <f>IF(AND(I11="Yes",I$4=Model_Lists!$A$4),I$2,"")</f>
        <v>🌡</v>
      </c>
      <c r="Y11" t="str">
        <f>IF(AND(J11="Yes",J$4=Model_Lists!$A$4),J$2,"")</f>
        <v>☀️</v>
      </c>
    </row>
    <row r="12" spans="2:25">
      <c r="B12" t="s">
        <v>6</v>
      </c>
      <c r="C12" s="2" t="s">
        <v>5</v>
      </c>
      <c r="D12" s="2" t="s">
        <v>5</v>
      </c>
      <c r="E12" s="2" t="s">
        <v>5</v>
      </c>
      <c r="F12" s="2" t="s">
        <v>4</v>
      </c>
      <c r="G12" s="2" t="s">
        <v>4</v>
      </c>
      <c r="H12" s="2" t="s">
        <v>5</v>
      </c>
      <c r="I12" s="2" t="s">
        <v>4</v>
      </c>
      <c r="J12" s="2" t="s">
        <v>4</v>
      </c>
      <c r="K12" s="2" t="b">
        <f>'4. Design features'!F26=INDEX(RatingOptionSelect,2)</f>
        <v>0</v>
      </c>
      <c r="L12" s="2" t="str">
        <f>IF('4. Design features'!G26=0,"",'4. Design features'!G26)</f>
        <v/>
      </c>
      <c r="M12" s="2" t="b">
        <f>ISBLANK('4. Design features'!I26)=FALSE</f>
        <v>0</v>
      </c>
      <c r="N12" s="2" t="str">
        <f>IF('4. Design features'!H26=0,"",'4. Design features'!H26)</f>
        <v/>
      </c>
      <c r="O12" s="2" t="str">
        <f>IF('4. Design features'!I26=0,"",'4. Design features'!I26)</f>
        <v/>
      </c>
      <c r="P12" t="s">
        <v>258</v>
      </c>
      <c r="Q12" t="str">
        <f t="shared" si="0"/>
        <v xml:space="preserve">💦 🌧 🌊🌵 </v>
      </c>
      <c r="R12" t="str">
        <f>IF(AND(C12="Yes",C$4=Model_Lists!$A$4),C$2,"")</f>
        <v xml:space="preserve">💦 </v>
      </c>
      <c r="S12" t="str">
        <f>IF(AND(D12="Yes",D$4=Model_Lists!$A$4),D$2,"")</f>
        <v xml:space="preserve">🌧 </v>
      </c>
      <c r="T12" t="str">
        <f>IF(AND(E12="Yes",E$4=Model_Lists!$A$4),E$2,"")</f>
        <v>🌊</v>
      </c>
      <c r="U12" t="str">
        <f>IF(AND(F12="Yes",F$4=Model_Lists!$A$4),F$2,"")</f>
        <v/>
      </c>
      <c r="V12" t="str">
        <f>IF(AND(G12="Yes",G$4=Model_Lists!$A$4),G$2,"")</f>
        <v/>
      </c>
      <c r="W12" t="str">
        <f>IF(AND(H12="Yes",H$4=Model_Lists!$A$4),H$2,"")</f>
        <v xml:space="preserve">🌵 </v>
      </c>
      <c r="X12" t="str">
        <f>IF(AND(I12="Yes",I$4=Model_Lists!$A$4),I$2,"")</f>
        <v/>
      </c>
      <c r="Y12" t="str">
        <f>IF(AND(J12="Yes",J$4=Model_Lists!$A$4),J$2,"")</f>
        <v/>
      </c>
    </row>
    <row r="13" spans="2:25">
      <c r="B13" t="s">
        <v>7</v>
      </c>
      <c r="C13" s="2" t="s">
        <v>5</v>
      </c>
      <c r="D13" s="2" t="s">
        <v>5</v>
      </c>
      <c r="E13" s="2" t="s">
        <v>5</v>
      </c>
      <c r="F13" s="2" t="s">
        <v>4</v>
      </c>
      <c r="G13" s="2" t="s">
        <v>5</v>
      </c>
      <c r="H13" s="2" t="s">
        <v>5</v>
      </c>
      <c r="I13" s="2" t="s">
        <v>5</v>
      </c>
      <c r="J13" s="2" t="s">
        <v>4</v>
      </c>
      <c r="K13" s="2" t="b">
        <f>'4. Design features'!F27=INDEX(RatingOptionSelect,2)</f>
        <v>0</v>
      </c>
      <c r="L13" s="2" t="str">
        <f>IF('4. Design features'!G27=0,"",'4. Design features'!G27)</f>
        <v/>
      </c>
      <c r="M13" s="2" t="b">
        <f>ISBLANK('4. Design features'!I27)=FALSE</f>
        <v>0</v>
      </c>
      <c r="N13" s="2" t="str">
        <f>IF('4. Design features'!H27=0,"",'4. Design features'!H27)</f>
        <v/>
      </c>
      <c r="O13" s="2" t="str">
        <f>IF('4. Design features'!I27=0,"",'4. Design features'!I27)</f>
        <v/>
      </c>
      <c r="P13" t="s">
        <v>259</v>
      </c>
      <c r="Q13" t="str">
        <f t="shared" si="0"/>
        <v>💦 🌧 🌊💨🌵 🌡</v>
      </c>
      <c r="R13" t="str">
        <f>IF(AND(C13="Yes",C$4=Model_Lists!$A$4),C$2,"")</f>
        <v xml:space="preserve">💦 </v>
      </c>
      <c r="S13" t="str">
        <f>IF(AND(D13="Yes",D$4=Model_Lists!$A$4),D$2,"")</f>
        <v xml:space="preserve">🌧 </v>
      </c>
      <c r="T13" t="str">
        <f>IF(AND(E13="Yes",E$4=Model_Lists!$A$4),E$2,"")</f>
        <v>🌊</v>
      </c>
      <c r="U13" t="str">
        <f>IF(AND(F13="Yes",F$4=Model_Lists!$A$4),F$2,"")</f>
        <v/>
      </c>
      <c r="V13" t="str">
        <f>IF(AND(G13="Yes",G$4=Model_Lists!$A$4),G$2,"")</f>
        <v>💨</v>
      </c>
      <c r="W13" t="str">
        <f>IF(AND(H13="Yes",H$4=Model_Lists!$A$4),H$2,"")</f>
        <v xml:space="preserve">🌵 </v>
      </c>
      <c r="X13" t="str">
        <f>IF(AND(I13="Yes",I$4=Model_Lists!$A$4),I$2,"")</f>
        <v>🌡</v>
      </c>
      <c r="Y13" t="str">
        <f>IF(AND(J13="Yes",J$4=Model_Lists!$A$4),J$2,"")</f>
        <v/>
      </c>
    </row>
    <row r="14" spans="2:25">
      <c r="B14" t="s">
        <v>8</v>
      </c>
      <c r="C14" s="2" t="s">
        <v>5</v>
      </c>
      <c r="D14" s="2" t="s">
        <v>5</v>
      </c>
      <c r="E14" s="2" t="s">
        <v>5</v>
      </c>
      <c r="F14" s="2" t="s">
        <v>4</v>
      </c>
      <c r="G14" s="2" t="s">
        <v>5</v>
      </c>
      <c r="H14" s="2" t="s">
        <v>4</v>
      </c>
      <c r="I14" s="2" t="s">
        <v>4</v>
      </c>
      <c r="J14" s="2" t="s">
        <v>4</v>
      </c>
      <c r="K14" s="2" t="b">
        <f>'4. Design features'!F28=INDEX(RatingOptionSelect,2)</f>
        <v>0</v>
      </c>
      <c r="L14" s="2" t="str">
        <f>IF('4. Design features'!G28=0,"",'4. Design features'!G28)</f>
        <v/>
      </c>
      <c r="M14" s="2" t="b">
        <f>ISBLANK('4. Design features'!I28)=FALSE</f>
        <v>0</v>
      </c>
      <c r="N14" s="2" t="str">
        <f>IF('4. Design features'!H28=0,"",'4. Design features'!H28)</f>
        <v/>
      </c>
      <c r="O14" s="2" t="str">
        <f>IF('4. Design features'!I28=0,"",'4. Design features'!I28)</f>
        <v/>
      </c>
      <c r="P14" t="s">
        <v>260</v>
      </c>
      <c r="Q14" t="str">
        <f t="shared" si="0"/>
        <v>💦 🌧 🌊💨</v>
      </c>
      <c r="R14" t="str">
        <f>IF(AND(C14="Yes",C$4=Model_Lists!$A$4),C$2,"")</f>
        <v xml:space="preserve">💦 </v>
      </c>
      <c r="S14" t="str">
        <f>IF(AND(D14="Yes",D$4=Model_Lists!$A$4),D$2,"")</f>
        <v xml:space="preserve">🌧 </v>
      </c>
      <c r="T14" t="str">
        <f>IF(AND(E14="Yes",E$4=Model_Lists!$A$4),E$2,"")</f>
        <v>🌊</v>
      </c>
      <c r="U14" t="str">
        <f>IF(AND(F14="Yes",F$4=Model_Lists!$A$4),F$2,"")</f>
        <v/>
      </c>
      <c r="V14" t="str">
        <f>IF(AND(G14="Yes",G$4=Model_Lists!$A$4),G$2,"")</f>
        <v>💨</v>
      </c>
      <c r="W14" t="str">
        <f>IF(AND(H14="Yes",H$4=Model_Lists!$A$4),H$2,"")</f>
        <v/>
      </c>
      <c r="X14" t="str">
        <f>IF(AND(I14="Yes",I$4=Model_Lists!$A$4),I$2,"")</f>
        <v/>
      </c>
      <c r="Y14" t="str">
        <f>IF(AND(J14="Yes",J$4=Model_Lists!$A$4),J$2,"")</f>
        <v/>
      </c>
    </row>
    <row r="15" spans="2:25">
      <c r="B15" t="s">
        <v>9</v>
      </c>
      <c r="C15" s="2" t="s">
        <v>5</v>
      </c>
      <c r="D15" s="2" t="s">
        <v>5</v>
      </c>
      <c r="E15" s="2" t="s">
        <v>5</v>
      </c>
      <c r="F15" s="2" t="s">
        <v>5</v>
      </c>
      <c r="G15" s="2" t="s">
        <v>4</v>
      </c>
      <c r="H15" s="2" t="s">
        <v>4</v>
      </c>
      <c r="I15" s="2" t="s">
        <v>5</v>
      </c>
      <c r="J15" s="2" t="s">
        <v>5</v>
      </c>
      <c r="K15" s="2" t="b">
        <f>'4. Design features'!F29=INDEX(RatingOptionSelect,2)</f>
        <v>0</v>
      </c>
      <c r="L15" s="2" t="str">
        <f>IF('4. Design features'!G29=0,"",'4. Design features'!G29)</f>
        <v/>
      </c>
      <c r="M15" s="2" t="b">
        <f>ISBLANK('4. Design features'!I29)=FALSE</f>
        <v>0</v>
      </c>
      <c r="N15" s="2" t="str">
        <f>IF('4. Design features'!H29=0,"",'4. Design features'!H29)</f>
        <v/>
      </c>
      <c r="O15" s="2" t="str">
        <f>IF('4. Design features'!I29=0,"",'4. Design features'!I29)</f>
        <v/>
      </c>
      <c r="P15" t="s">
        <v>261</v>
      </c>
      <c r="Q15" t="str">
        <f t="shared" si="0"/>
        <v>💦 🌧 🌊🔥🌡☀️</v>
      </c>
      <c r="R15" t="str">
        <f>IF(AND(C15="Yes",C$4=Model_Lists!$A$4),C$2,"")</f>
        <v xml:space="preserve">💦 </v>
      </c>
      <c r="S15" t="str">
        <f>IF(AND(D15="Yes",D$4=Model_Lists!$A$4),D$2,"")</f>
        <v xml:space="preserve">🌧 </v>
      </c>
      <c r="T15" t="str">
        <f>IF(AND(E15="Yes",E$4=Model_Lists!$A$4),E$2,"")</f>
        <v>🌊</v>
      </c>
      <c r="U15" t="str">
        <f>IF(AND(F15="Yes",F$4=Model_Lists!$A$4),F$2,"")</f>
        <v>🔥</v>
      </c>
      <c r="V15" t="str">
        <f>IF(AND(G15="Yes",G$4=Model_Lists!$A$4),G$2,"")</f>
        <v/>
      </c>
      <c r="W15" t="str">
        <f>IF(AND(H15="Yes",H$4=Model_Lists!$A$4),H$2,"")</f>
        <v/>
      </c>
      <c r="X15" t="str">
        <f>IF(AND(I15="Yes",I$4=Model_Lists!$A$4),I$2,"")</f>
        <v>🌡</v>
      </c>
      <c r="Y15" t="str">
        <f>IF(AND(J15="Yes",J$4=Model_Lists!$A$4),J$2,"")</f>
        <v>☀️</v>
      </c>
    </row>
    <row r="16" spans="2:25">
      <c r="B16" s="1" t="s">
        <v>136</v>
      </c>
      <c r="C16" s="1" t="s">
        <v>20</v>
      </c>
      <c r="D16" s="1" t="s">
        <v>20</v>
      </c>
      <c r="E16" s="1" t="s">
        <v>20</v>
      </c>
      <c r="F16" s="1" t="s">
        <v>20</v>
      </c>
      <c r="G16" s="1" t="s">
        <v>20</v>
      </c>
      <c r="H16" s="1" t="s">
        <v>20</v>
      </c>
      <c r="I16" s="1" t="s">
        <v>20</v>
      </c>
      <c r="J16" s="1" t="s">
        <v>20</v>
      </c>
      <c r="K16" s="2" t="b">
        <f>'4. Design features'!F30=INDEX(RatingOptionSelect,2)</f>
        <v>0</v>
      </c>
      <c r="L16" s="2" t="str">
        <f>IF('4. Design features'!G30=0,"",'4. Design features'!G30)</f>
        <v/>
      </c>
      <c r="M16" s="2" t="b">
        <f>ISBLANK('4. Design features'!I30)=FALSE</f>
        <v>0</v>
      </c>
      <c r="N16" s="2" t="str">
        <f>IF('4. Design features'!H30=0,"",'4. Design features'!H30)</f>
        <v/>
      </c>
      <c r="O16" s="2" t="str">
        <f>IF('4. Design features'!I30=0,"",'4. Design features'!I30)</f>
        <v/>
      </c>
      <c r="Q16" t="str">
        <f t="shared" si="0"/>
        <v/>
      </c>
      <c r="R16" t="str">
        <f>IF(AND(C16="Yes",C$4=Model_Lists!$A$4),C$2,"")</f>
        <v/>
      </c>
      <c r="S16" t="str">
        <f>IF(AND(D16="Yes",D$4=Model_Lists!$A$4),D$2,"")</f>
        <v/>
      </c>
      <c r="T16" t="str">
        <f>IF(AND(E16="Yes",E$4=Model_Lists!$A$4),E$2,"")</f>
        <v/>
      </c>
      <c r="U16" t="str">
        <f>IF(AND(F16="Yes",F$4=Model_Lists!$A$4),F$2,"")</f>
        <v/>
      </c>
      <c r="V16" t="str">
        <f>IF(AND(G16="Yes",G$4=Model_Lists!$A$4),G$2,"")</f>
        <v/>
      </c>
      <c r="W16" t="str">
        <f>IF(AND(H16="Yes",H$4=Model_Lists!$A$4),H$2,"")</f>
        <v/>
      </c>
      <c r="X16" t="str">
        <f>IF(AND(I16="Yes",I$4=Model_Lists!$A$4),I$2,"")</f>
        <v/>
      </c>
      <c r="Y16" t="str">
        <f>IF(AND(J16="Yes",J$4=Model_Lists!$A$4),J$2,"")</f>
        <v/>
      </c>
    </row>
    <row r="17" spans="2:25">
      <c r="B17" t="s">
        <v>29</v>
      </c>
      <c r="C17" s="2" t="s">
        <v>5</v>
      </c>
      <c r="D17" s="2" t="s">
        <v>5</v>
      </c>
      <c r="E17" s="2" t="s">
        <v>5</v>
      </c>
      <c r="F17" s="2" t="s">
        <v>5</v>
      </c>
      <c r="G17" s="2" t="s">
        <v>5</v>
      </c>
      <c r="H17" s="2" t="s">
        <v>5</v>
      </c>
      <c r="I17" s="2" t="s">
        <v>5</v>
      </c>
      <c r="J17" s="2" t="s">
        <v>5</v>
      </c>
      <c r="K17" s="2" t="b">
        <f>'4. Design features'!F31=INDEX(RatingOptionSelect,2)</f>
        <v>0</v>
      </c>
      <c r="L17" s="2" t="str">
        <f>IF('4. Design features'!G31=0,"",'4. Design features'!G31)</f>
        <v/>
      </c>
      <c r="M17" s="2" t="b">
        <f>ISBLANK('4. Design features'!I31)=FALSE</f>
        <v>0</v>
      </c>
      <c r="N17" s="2" t="str">
        <f>IF('4. Design features'!H31=0,"",'4. Design features'!H31)</f>
        <v/>
      </c>
      <c r="O17" s="2" t="str">
        <f>IF('4. Design features'!I31=0,"",'4. Design features'!I31)</f>
        <v/>
      </c>
      <c r="P17" t="s">
        <v>262</v>
      </c>
      <c r="Q17" t="str">
        <f t="shared" si="0"/>
        <v>💦 🌧 🌊🔥💨🌵 🌡☀️</v>
      </c>
      <c r="R17" t="str">
        <f>IF(AND(C17="Yes",C$4=Model_Lists!$A$4),C$2,"")</f>
        <v xml:space="preserve">💦 </v>
      </c>
      <c r="S17" t="str">
        <f>IF(AND(D17="Yes",D$4=Model_Lists!$A$4),D$2,"")</f>
        <v xml:space="preserve">🌧 </v>
      </c>
      <c r="T17" t="str">
        <f>IF(AND(E17="Yes",E$4=Model_Lists!$A$4),E$2,"")</f>
        <v>🌊</v>
      </c>
      <c r="U17" t="str">
        <f>IF(AND(F17="Yes",F$4=Model_Lists!$A$4),F$2,"")</f>
        <v>🔥</v>
      </c>
      <c r="V17" t="str">
        <f>IF(AND(G17="Yes",G$4=Model_Lists!$A$4),G$2,"")</f>
        <v>💨</v>
      </c>
      <c r="W17" t="str">
        <f>IF(AND(H17="Yes",H$4=Model_Lists!$A$4),H$2,"")</f>
        <v xml:space="preserve">🌵 </v>
      </c>
      <c r="X17" t="str">
        <f>IF(AND(I17="Yes",I$4=Model_Lists!$A$4),I$2,"")</f>
        <v>🌡</v>
      </c>
      <c r="Y17" t="str">
        <f>IF(AND(J17="Yes",J$4=Model_Lists!$A$4),J$2,"")</f>
        <v>☀️</v>
      </c>
    </row>
    <row r="18" spans="2:25">
      <c r="B18" t="s">
        <v>30</v>
      </c>
      <c r="C18" s="2" t="s">
        <v>5</v>
      </c>
      <c r="D18" s="2" t="s">
        <v>5</v>
      </c>
      <c r="E18" s="2" t="s">
        <v>4</v>
      </c>
      <c r="F18" s="2" t="s">
        <v>5</v>
      </c>
      <c r="G18" s="2" t="s">
        <v>5</v>
      </c>
      <c r="H18" s="2" t="s">
        <v>5</v>
      </c>
      <c r="I18" s="2" t="s">
        <v>4</v>
      </c>
      <c r="J18" s="2" t="s">
        <v>4</v>
      </c>
      <c r="K18" s="2" t="b">
        <f>'4. Design features'!F32=INDEX(RatingOptionSelect,2)</f>
        <v>0</v>
      </c>
      <c r="L18" s="2" t="str">
        <f>IF('4. Design features'!G32=0,"",'4. Design features'!G32)</f>
        <v/>
      </c>
      <c r="M18" s="2" t="b">
        <f>ISBLANK('4. Design features'!I32)=FALSE</f>
        <v>0</v>
      </c>
      <c r="N18" s="2" t="str">
        <f>IF('4. Design features'!H32=0,"",'4. Design features'!H32)</f>
        <v/>
      </c>
      <c r="O18" s="2" t="str">
        <f>IF('4. Design features'!I32=0,"",'4. Design features'!I32)</f>
        <v/>
      </c>
      <c r="P18" t="s">
        <v>263</v>
      </c>
      <c r="Q18" t="str">
        <f t="shared" si="0"/>
        <v xml:space="preserve">💦 🌧 🔥💨🌵 </v>
      </c>
      <c r="R18" t="str">
        <f>IF(AND(C18="Yes",C$4=Model_Lists!$A$4),C$2,"")</f>
        <v xml:space="preserve">💦 </v>
      </c>
      <c r="S18" t="str">
        <f>IF(AND(D18="Yes",D$4=Model_Lists!$A$4),D$2,"")</f>
        <v xml:space="preserve">🌧 </v>
      </c>
      <c r="T18" t="str">
        <f>IF(AND(E18="Yes",E$4=Model_Lists!$A$4),E$2,"")</f>
        <v/>
      </c>
      <c r="U18" t="str">
        <f>IF(AND(F18="Yes",F$4=Model_Lists!$A$4),F$2,"")</f>
        <v>🔥</v>
      </c>
      <c r="V18" t="str">
        <f>IF(AND(G18="Yes",G$4=Model_Lists!$A$4),G$2,"")</f>
        <v>💨</v>
      </c>
      <c r="W18" t="str">
        <f>IF(AND(H18="Yes",H$4=Model_Lists!$A$4),H$2,"")</f>
        <v xml:space="preserve">🌵 </v>
      </c>
      <c r="X18" t="str">
        <f>IF(AND(I18="Yes",I$4=Model_Lists!$A$4),I$2,"")</f>
        <v/>
      </c>
      <c r="Y18" t="str">
        <f>IF(AND(J18="Yes",J$4=Model_Lists!$A$4),J$2,"")</f>
        <v/>
      </c>
    </row>
    <row r="19" spans="2:25">
      <c r="B19" t="s">
        <v>12</v>
      </c>
      <c r="C19" s="2" t="s">
        <v>5</v>
      </c>
      <c r="D19" s="2" t="s">
        <v>5</v>
      </c>
      <c r="E19" s="2" t="s">
        <v>5</v>
      </c>
      <c r="F19" s="2" t="s">
        <v>5</v>
      </c>
      <c r="G19" s="2" t="s">
        <v>5</v>
      </c>
      <c r="H19" s="2" t="s">
        <v>4</v>
      </c>
      <c r="I19" s="2" t="s">
        <v>4</v>
      </c>
      <c r="J19" s="2" t="s">
        <v>4</v>
      </c>
      <c r="K19" s="2" t="b">
        <f>'4. Design features'!F33=INDEX(RatingOptionSelect,2)</f>
        <v>0</v>
      </c>
      <c r="L19" s="2" t="str">
        <f>IF('4. Design features'!G33=0,"",'4. Design features'!G33)</f>
        <v/>
      </c>
      <c r="M19" s="2" t="b">
        <f>ISBLANK('4. Design features'!I33)=FALSE</f>
        <v>0</v>
      </c>
      <c r="N19" s="2" t="str">
        <f>IF('4. Design features'!H33=0,"",'4. Design features'!H33)</f>
        <v/>
      </c>
      <c r="O19" s="2" t="str">
        <f>IF('4. Design features'!I33=0,"",'4. Design features'!I33)</f>
        <v/>
      </c>
      <c r="P19" t="s">
        <v>264</v>
      </c>
      <c r="Q19" t="str">
        <f t="shared" si="0"/>
        <v>💦 🌧 🌊🔥💨</v>
      </c>
      <c r="R19" t="str">
        <f>IF(AND(C19="Yes",C$4=Model_Lists!$A$4),C$2,"")</f>
        <v xml:space="preserve">💦 </v>
      </c>
      <c r="S19" t="str">
        <f>IF(AND(D19="Yes",D$4=Model_Lists!$A$4),D$2,"")</f>
        <v xml:space="preserve">🌧 </v>
      </c>
      <c r="T19" t="str">
        <f>IF(AND(E19="Yes",E$4=Model_Lists!$A$4),E$2,"")</f>
        <v>🌊</v>
      </c>
      <c r="U19" t="str">
        <f>IF(AND(F19="Yes",F$4=Model_Lists!$A$4),F$2,"")</f>
        <v>🔥</v>
      </c>
      <c r="V19" t="str">
        <f>IF(AND(G19="Yes",G$4=Model_Lists!$A$4),G$2,"")</f>
        <v>💨</v>
      </c>
      <c r="W19" t="str">
        <f>IF(AND(H19="Yes",H$4=Model_Lists!$A$4),H$2,"")</f>
        <v/>
      </c>
      <c r="X19" t="str">
        <f>IF(AND(I19="Yes",I$4=Model_Lists!$A$4),I$2,"")</f>
        <v/>
      </c>
      <c r="Y19" t="str">
        <f>IF(AND(J19="Yes",J$4=Model_Lists!$A$4),J$2,"")</f>
        <v/>
      </c>
    </row>
    <row r="20" spans="2:25">
      <c r="B20" t="s">
        <v>13</v>
      </c>
      <c r="C20" s="2" t="s">
        <v>5</v>
      </c>
      <c r="D20" s="2" t="s">
        <v>5</v>
      </c>
      <c r="E20" s="2" t="s">
        <v>5</v>
      </c>
      <c r="F20" s="2" t="s">
        <v>5</v>
      </c>
      <c r="G20" s="2" t="s">
        <v>5</v>
      </c>
      <c r="H20" s="2" t="s">
        <v>5</v>
      </c>
      <c r="I20" s="2" t="s">
        <v>5</v>
      </c>
      <c r="J20" s="2" t="s">
        <v>5</v>
      </c>
      <c r="K20" s="2" t="b">
        <f>'4. Design features'!F34=INDEX(RatingOptionSelect,2)</f>
        <v>0</v>
      </c>
      <c r="L20" s="2" t="str">
        <f>IF('4. Design features'!G34=0,"",'4. Design features'!G34)</f>
        <v/>
      </c>
      <c r="M20" s="2" t="b">
        <f>ISBLANK('4. Design features'!I34)=FALSE</f>
        <v>0</v>
      </c>
      <c r="N20" s="2" t="str">
        <f>IF('4. Design features'!H34=0,"",'4. Design features'!H34)</f>
        <v/>
      </c>
      <c r="O20" s="2" t="str">
        <f>IF('4. Design features'!I34=0,"",'4. Design features'!I34)</f>
        <v/>
      </c>
      <c r="P20" t="s">
        <v>265</v>
      </c>
      <c r="Q20" t="str">
        <f t="shared" si="0"/>
        <v>💦 🌧 🌊🔥💨🌵 🌡☀️</v>
      </c>
      <c r="R20" t="str">
        <f>IF(AND(C20="Yes",C$4=Model_Lists!$A$4),C$2,"")</f>
        <v xml:space="preserve">💦 </v>
      </c>
      <c r="S20" t="str">
        <f>IF(AND(D20="Yes",D$4=Model_Lists!$A$4),D$2,"")</f>
        <v xml:space="preserve">🌧 </v>
      </c>
      <c r="T20" t="str">
        <f>IF(AND(E20="Yes",E$4=Model_Lists!$A$4),E$2,"")</f>
        <v>🌊</v>
      </c>
      <c r="U20" t="str">
        <f>IF(AND(F20="Yes",F$4=Model_Lists!$A$4),F$2,"")</f>
        <v>🔥</v>
      </c>
      <c r="V20" t="str">
        <f>IF(AND(G20="Yes",G$4=Model_Lists!$A$4),G$2,"")</f>
        <v>💨</v>
      </c>
      <c r="W20" t="str">
        <f>IF(AND(H20="Yes",H$4=Model_Lists!$A$4),H$2,"")</f>
        <v xml:space="preserve">🌵 </v>
      </c>
      <c r="X20" t="str">
        <f>IF(AND(I20="Yes",I$4=Model_Lists!$A$4),I$2,"")</f>
        <v>🌡</v>
      </c>
      <c r="Y20" t="str">
        <f>IF(AND(J20="Yes",J$4=Model_Lists!$A$4),J$2,"")</f>
        <v>☀️</v>
      </c>
    </row>
    <row r="21" spans="2:25">
      <c r="B21" t="s">
        <v>31</v>
      </c>
      <c r="C21" s="2" t="s">
        <v>5</v>
      </c>
      <c r="D21" s="2" t="s">
        <v>5</v>
      </c>
      <c r="E21" s="2" t="s">
        <v>5</v>
      </c>
      <c r="F21" s="2" t="s">
        <v>5</v>
      </c>
      <c r="G21" s="2" t="s">
        <v>5</v>
      </c>
      <c r="H21" s="2" t="s">
        <v>5</v>
      </c>
      <c r="I21" s="2" t="s">
        <v>4</v>
      </c>
      <c r="J21" s="2" t="s">
        <v>5</v>
      </c>
      <c r="K21" s="2" t="b">
        <f>'4. Design features'!F35=INDEX(RatingOptionSelect,2)</f>
        <v>0</v>
      </c>
      <c r="L21" s="2" t="str">
        <f>IF('4. Design features'!G35=0,"",'4. Design features'!G35)</f>
        <v/>
      </c>
      <c r="M21" s="2" t="b">
        <f>ISBLANK('4. Design features'!I35)=FALSE</f>
        <v>0</v>
      </c>
      <c r="N21" s="2" t="str">
        <f>IF('4. Design features'!H35=0,"",'4. Design features'!H35)</f>
        <v/>
      </c>
      <c r="O21" s="2" t="str">
        <f>IF('4. Design features'!I35=0,"",'4. Design features'!I35)</f>
        <v/>
      </c>
      <c r="P21" t="s">
        <v>266</v>
      </c>
      <c r="Q21" t="str">
        <f t="shared" si="0"/>
        <v>💦 🌧 🌊🔥💨🌵 ☀️</v>
      </c>
      <c r="R21" t="str">
        <f>IF(AND(C21="Yes",C$4=Model_Lists!$A$4),C$2,"")</f>
        <v xml:space="preserve">💦 </v>
      </c>
      <c r="S21" t="str">
        <f>IF(AND(D21="Yes",D$4=Model_Lists!$A$4),D$2,"")</f>
        <v xml:space="preserve">🌧 </v>
      </c>
      <c r="T21" t="str">
        <f>IF(AND(E21="Yes",E$4=Model_Lists!$A$4),E$2,"")</f>
        <v>🌊</v>
      </c>
      <c r="U21" t="str">
        <f>IF(AND(F21="Yes",F$4=Model_Lists!$A$4),F$2,"")</f>
        <v>🔥</v>
      </c>
      <c r="V21" t="str">
        <f>IF(AND(G21="Yes",G$4=Model_Lists!$A$4),G$2,"")</f>
        <v>💨</v>
      </c>
      <c r="W21" t="str">
        <f>IF(AND(H21="Yes",H$4=Model_Lists!$A$4),H$2,"")</f>
        <v xml:space="preserve">🌵 </v>
      </c>
      <c r="X21" t="str">
        <f>IF(AND(I21="Yes",I$4=Model_Lists!$A$4),I$2,"")</f>
        <v/>
      </c>
      <c r="Y21" t="str">
        <f>IF(AND(J21="Yes",J$4=Model_Lists!$A$4),J$2,"")</f>
        <v>☀️</v>
      </c>
    </row>
    <row r="22" spans="2:25">
      <c r="B22" s="1" t="s">
        <v>133</v>
      </c>
      <c r="C22" s="1" t="s">
        <v>20</v>
      </c>
      <c r="D22" s="1" t="s">
        <v>20</v>
      </c>
      <c r="E22" s="1" t="s">
        <v>20</v>
      </c>
      <c r="F22" s="1" t="s">
        <v>20</v>
      </c>
      <c r="G22" s="1" t="s">
        <v>20</v>
      </c>
      <c r="H22" s="1" t="s">
        <v>20</v>
      </c>
      <c r="I22" s="1" t="s">
        <v>20</v>
      </c>
      <c r="J22" s="1" t="s">
        <v>20</v>
      </c>
      <c r="K22" s="2" t="b">
        <f>'4. Design features'!F36=INDEX(RatingOptionSelect,2)</f>
        <v>0</v>
      </c>
      <c r="L22" s="2" t="str">
        <f>IF('4. Design features'!G36=0,"",'4. Design features'!G36)</f>
        <v/>
      </c>
      <c r="M22" s="2" t="b">
        <f>ISBLANK('4. Design features'!I36)=FALSE</f>
        <v>0</v>
      </c>
      <c r="N22" s="2" t="str">
        <f>IF('4. Design features'!H36=0,"",'4. Design features'!H36)</f>
        <v/>
      </c>
      <c r="O22" s="2" t="str">
        <f>IF('4. Design features'!I36=0,"",'4. Design features'!I36)</f>
        <v/>
      </c>
      <c r="Q22" t="str">
        <f t="shared" si="0"/>
        <v/>
      </c>
      <c r="R22" t="str">
        <f>IF(AND(C22="Yes",C$4=Model_Lists!$A$4),C$2,"")</f>
        <v/>
      </c>
      <c r="S22" t="str">
        <f>IF(AND(D22="Yes",D$4=Model_Lists!$A$4),D$2,"")</f>
        <v/>
      </c>
      <c r="T22" t="str">
        <f>IF(AND(E22="Yes",E$4=Model_Lists!$A$4),E$2,"")</f>
        <v/>
      </c>
      <c r="U22" t="str">
        <f>IF(AND(F22="Yes",F$4=Model_Lists!$A$4),F$2,"")</f>
        <v/>
      </c>
      <c r="V22" t="str">
        <f>IF(AND(G22="Yes",G$4=Model_Lists!$A$4),G$2,"")</f>
        <v/>
      </c>
      <c r="W22" t="str">
        <f>IF(AND(H22="Yes",H$4=Model_Lists!$A$4),H$2,"")</f>
        <v/>
      </c>
      <c r="X22" t="str">
        <f>IF(AND(I22="Yes",I$4=Model_Lists!$A$4),I$2,"")</f>
        <v/>
      </c>
      <c r="Y22" t="str">
        <f>IF(AND(J22="Yes",J$4=Model_Lists!$A$4),J$2,"")</f>
        <v/>
      </c>
    </row>
    <row r="23" spans="2:25">
      <c r="B23" t="s">
        <v>14</v>
      </c>
      <c r="C23" s="2" t="s">
        <v>5</v>
      </c>
      <c r="D23" s="2" t="s">
        <v>4</v>
      </c>
      <c r="E23" s="2" t="s">
        <v>5</v>
      </c>
      <c r="F23" s="2" t="s">
        <v>5</v>
      </c>
      <c r="G23" s="2" t="s">
        <v>5</v>
      </c>
      <c r="H23" s="2" t="s">
        <v>4</v>
      </c>
      <c r="I23" s="2" t="s">
        <v>4</v>
      </c>
      <c r="J23" s="2" t="s">
        <v>4</v>
      </c>
      <c r="K23" s="2" t="b">
        <f>'4. Design features'!F37=INDEX(RatingOptionSelect,2)</f>
        <v>0</v>
      </c>
      <c r="L23" s="2" t="str">
        <f>IF('4. Design features'!G37=0,"",'4. Design features'!G37)</f>
        <v/>
      </c>
      <c r="M23" s="2" t="b">
        <f>ISBLANK('4. Design features'!I37)=FALSE</f>
        <v>0</v>
      </c>
      <c r="N23" s="2" t="str">
        <f>IF('4. Design features'!H37=0,"",'4. Design features'!H37)</f>
        <v/>
      </c>
      <c r="O23" s="2" t="str">
        <f>IF('4. Design features'!I37=0,"",'4. Design features'!I37)</f>
        <v/>
      </c>
      <c r="P23" t="s">
        <v>267</v>
      </c>
      <c r="Q23" t="str">
        <f t="shared" si="0"/>
        <v>💦 🌊🔥💨</v>
      </c>
      <c r="R23" t="str">
        <f>IF(AND(C23="Yes",C$4=Model_Lists!$A$4),C$2,"")</f>
        <v xml:space="preserve">💦 </v>
      </c>
      <c r="S23" t="str">
        <f>IF(AND(D23="Yes",D$4=Model_Lists!$A$4),D$2,"")</f>
        <v/>
      </c>
      <c r="T23" t="str">
        <f>IF(AND(E23="Yes",E$4=Model_Lists!$A$4),E$2,"")</f>
        <v>🌊</v>
      </c>
      <c r="U23" t="str">
        <f>IF(AND(F23="Yes",F$4=Model_Lists!$A$4),F$2,"")</f>
        <v>🔥</v>
      </c>
      <c r="V23" t="str">
        <f>IF(AND(G23="Yes",G$4=Model_Lists!$A$4),G$2,"")</f>
        <v>💨</v>
      </c>
      <c r="W23" t="str">
        <f>IF(AND(H23="Yes",H$4=Model_Lists!$A$4),H$2,"")</f>
        <v/>
      </c>
      <c r="X23" t="str">
        <f>IF(AND(I23="Yes",I$4=Model_Lists!$A$4),I$2,"")</f>
        <v/>
      </c>
      <c r="Y23" t="str">
        <f>IF(AND(J23="Yes",J$4=Model_Lists!$A$4),J$2,"")</f>
        <v/>
      </c>
    </row>
    <row r="24" spans="2:25">
      <c r="B24" t="s">
        <v>33</v>
      </c>
      <c r="C24" s="2" t="s">
        <v>5</v>
      </c>
      <c r="D24" s="2" t="s">
        <v>5</v>
      </c>
      <c r="E24" s="2" t="s">
        <v>5</v>
      </c>
      <c r="F24" s="2" t="s">
        <v>5</v>
      </c>
      <c r="G24" s="2" t="s">
        <v>5</v>
      </c>
      <c r="H24" s="2" t="s">
        <v>5</v>
      </c>
      <c r="I24" s="2" t="s">
        <v>5</v>
      </c>
      <c r="J24" s="2" t="s">
        <v>5</v>
      </c>
      <c r="K24" s="2" t="b">
        <f>'4. Design features'!F38=INDEX(RatingOptionSelect,2)</f>
        <v>0</v>
      </c>
      <c r="L24" s="2" t="str">
        <f>IF('4. Design features'!G38=0,"",'4. Design features'!G38)</f>
        <v/>
      </c>
      <c r="M24" s="2" t="b">
        <f>ISBLANK('4. Design features'!I38)=FALSE</f>
        <v>0</v>
      </c>
      <c r="N24" s="2" t="str">
        <f>IF('4. Design features'!H38=0,"",'4. Design features'!H38)</f>
        <v/>
      </c>
      <c r="O24" s="2" t="str">
        <f>IF('4. Design features'!I38=0,"",'4. Design features'!I38)</f>
        <v/>
      </c>
      <c r="P24" t="s">
        <v>268</v>
      </c>
      <c r="Q24" t="str">
        <f t="shared" si="0"/>
        <v>💦 🌧 🌊🔥💨🌵 🌡☀️</v>
      </c>
      <c r="R24" t="str">
        <f>IF(AND(C24="Yes",C$4=Model_Lists!$A$4),C$2,"")</f>
        <v xml:space="preserve">💦 </v>
      </c>
      <c r="S24" t="str">
        <f>IF(AND(D24="Yes",D$4=Model_Lists!$A$4),D$2,"")</f>
        <v xml:space="preserve">🌧 </v>
      </c>
      <c r="T24" t="str">
        <f>IF(AND(E24="Yes",E$4=Model_Lists!$A$4),E$2,"")</f>
        <v>🌊</v>
      </c>
      <c r="U24" t="str">
        <f>IF(AND(F24="Yes",F$4=Model_Lists!$A$4),F$2,"")</f>
        <v>🔥</v>
      </c>
      <c r="V24" t="str">
        <f>IF(AND(G24="Yes",G$4=Model_Lists!$A$4),G$2,"")</f>
        <v>💨</v>
      </c>
      <c r="W24" t="str">
        <f>IF(AND(H24="Yes",H$4=Model_Lists!$A$4),H$2,"")</f>
        <v xml:space="preserve">🌵 </v>
      </c>
      <c r="X24" t="str">
        <f>IF(AND(I24="Yes",I$4=Model_Lists!$A$4),I$2,"")</f>
        <v>🌡</v>
      </c>
      <c r="Y24" t="str">
        <f>IF(AND(J24="Yes",J$4=Model_Lists!$A$4),J$2,"")</f>
        <v>☀️</v>
      </c>
    </row>
    <row r="25" spans="2:25">
      <c r="B25" t="s">
        <v>32</v>
      </c>
      <c r="C25" s="2" t="s">
        <v>5</v>
      </c>
      <c r="D25" s="2" t="s">
        <v>5</v>
      </c>
      <c r="E25" s="2" t="s">
        <v>5</v>
      </c>
      <c r="F25" s="2" t="s">
        <v>5</v>
      </c>
      <c r="G25" s="2" t="s">
        <v>5</v>
      </c>
      <c r="H25" s="2" t="s">
        <v>5</v>
      </c>
      <c r="I25" s="2" t="s">
        <v>5</v>
      </c>
      <c r="J25" s="2" t="s">
        <v>5</v>
      </c>
      <c r="K25" s="2" t="b">
        <f>'4. Design features'!F39=INDEX(RatingOptionSelect,2)</f>
        <v>0</v>
      </c>
      <c r="L25" s="2" t="str">
        <f>IF('4. Design features'!G39=0,"",'4. Design features'!G39)</f>
        <v/>
      </c>
      <c r="M25" s="2" t="b">
        <f>ISBLANK('4. Design features'!I39)=FALSE</f>
        <v>0</v>
      </c>
      <c r="N25" s="2" t="str">
        <f>IF('4. Design features'!H39=0,"",'4. Design features'!H39)</f>
        <v/>
      </c>
      <c r="O25" s="2" t="str">
        <f>IF('4. Design features'!I39=0,"",'4. Design features'!I39)</f>
        <v/>
      </c>
      <c r="P25" t="s">
        <v>269</v>
      </c>
      <c r="Q25" t="str">
        <f t="shared" si="0"/>
        <v>💦 🌧 🌊🔥💨🌵 🌡☀️</v>
      </c>
      <c r="R25" t="str">
        <f>IF(AND(C25="Yes",C$4=Model_Lists!$A$4),C$2,"")</f>
        <v xml:space="preserve">💦 </v>
      </c>
      <c r="S25" t="str">
        <f>IF(AND(D25="Yes",D$4=Model_Lists!$A$4),D$2,"")</f>
        <v xml:space="preserve">🌧 </v>
      </c>
      <c r="T25" t="str">
        <f>IF(AND(E25="Yes",E$4=Model_Lists!$A$4),E$2,"")</f>
        <v>🌊</v>
      </c>
      <c r="U25" t="str">
        <f>IF(AND(F25="Yes",F$4=Model_Lists!$A$4),F$2,"")</f>
        <v>🔥</v>
      </c>
      <c r="V25" t="str">
        <f>IF(AND(G25="Yes",G$4=Model_Lists!$A$4),G$2,"")</f>
        <v>💨</v>
      </c>
      <c r="W25" t="str">
        <f>IF(AND(H25="Yes",H$4=Model_Lists!$A$4),H$2,"")</f>
        <v xml:space="preserve">🌵 </v>
      </c>
      <c r="X25" t="str">
        <f>IF(AND(I25="Yes",I$4=Model_Lists!$A$4),I$2,"")</f>
        <v>🌡</v>
      </c>
      <c r="Y25" t="str">
        <f>IF(AND(J25="Yes",J$4=Model_Lists!$A$4),J$2,"")</f>
        <v>☀️</v>
      </c>
    </row>
    <row r="26" spans="2:25">
      <c r="B26" s="1" t="s">
        <v>17</v>
      </c>
      <c r="C26" s="1" t="s">
        <v>20</v>
      </c>
      <c r="D26" s="1" t="s">
        <v>20</v>
      </c>
      <c r="E26" s="1" t="s">
        <v>20</v>
      </c>
      <c r="F26" s="1" t="s">
        <v>20</v>
      </c>
      <c r="G26" s="1" t="s">
        <v>20</v>
      </c>
      <c r="H26" s="1" t="s">
        <v>20</v>
      </c>
      <c r="I26" s="1" t="s">
        <v>20</v>
      </c>
      <c r="J26" s="1"/>
      <c r="K26" s="2" t="b">
        <f>'4. Design features'!F40=INDEX(RatingOptionSelect,2)</f>
        <v>0</v>
      </c>
      <c r="L26" s="2" t="str">
        <f>IF('4. Design features'!G40=0,"",'4. Design features'!G40)</f>
        <v/>
      </c>
      <c r="M26" s="2" t="b">
        <f>ISBLANK('4. Design features'!I40)=FALSE</f>
        <v>0</v>
      </c>
      <c r="N26" s="2" t="str">
        <f>IF('4. Design features'!H40=0,"",'4. Design features'!H40)</f>
        <v/>
      </c>
      <c r="O26" s="2" t="str">
        <f>IF('4. Design features'!I40=0,"",'4. Design features'!I40)</f>
        <v/>
      </c>
      <c r="Q26" t="str">
        <f t="shared" si="0"/>
        <v/>
      </c>
      <c r="R26" t="str">
        <f>IF(AND(C26="Yes",C$4=Model_Lists!$A$4),C$2,"")</f>
        <v/>
      </c>
      <c r="S26" t="str">
        <f>IF(AND(D26="Yes",D$4=Model_Lists!$A$4),D$2,"")</f>
        <v/>
      </c>
      <c r="T26" t="str">
        <f>IF(AND(E26="Yes",E$4=Model_Lists!$A$4),E$2,"")</f>
        <v/>
      </c>
      <c r="U26" t="str">
        <f>IF(AND(F26="Yes",F$4=Model_Lists!$A$4),F$2,"")</f>
        <v/>
      </c>
      <c r="V26" t="str">
        <f>IF(AND(G26="Yes",G$4=Model_Lists!$A$4),G$2,"")</f>
        <v/>
      </c>
      <c r="W26" t="str">
        <f>IF(AND(H26="Yes",H$4=Model_Lists!$A$4),H$2,"")</f>
        <v/>
      </c>
      <c r="X26" t="str">
        <f>IF(AND(I26="Yes",I$4=Model_Lists!$A$4),I$2,"")</f>
        <v/>
      </c>
      <c r="Y26" t="str">
        <f>IF(AND(J26="Yes",J$4=Model_Lists!$A$4),J$2,"")</f>
        <v/>
      </c>
    </row>
    <row r="27" spans="2:25">
      <c r="B27" t="s">
        <v>18</v>
      </c>
      <c r="C27" s="2" t="s">
        <v>5</v>
      </c>
      <c r="D27" s="2" t="s">
        <v>5</v>
      </c>
      <c r="E27" s="2" t="s">
        <v>5</v>
      </c>
      <c r="F27" s="2" t="s">
        <v>5</v>
      </c>
      <c r="G27" s="2" t="s">
        <v>5</v>
      </c>
      <c r="H27" s="2" t="s">
        <v>5</v>
      </c>
      <c r="I27" s="2" t="s">
        <v>5</v>
      </c>
      <c r="J27" s="2" t="s">
        <v>5</v>
      </c>
      <c r="K27" s="2" t="b">
        <f>'4. Design features'!F41=INDEX(RatingOptionSelect,2)</f>
        <v>0</v>
      </c>
      <c r="L27" s="2" t="str">
        <f>IF('4. Design features'!G41=0,"",'4. Design features'!G41)</f>
        <v/>
      </c>
      <c r="M27" s="2" t="b">
        <f>ISBLANK('4. Design features'!I41)=FALSE</f>
        <v>0</v>
      </c>
      <c r="N27" s="2" t="str">
        <f>IF('4. Design features'!H41=0,"",'4. Design features'!H41)</f>
        <v/>
      </c>
      <c r="O27" s="2" t="str">
        <f>IF('4. Design features'!I41=0,"",'4. Design features'!I41)</f>
        <v/>
      </c>
      <c r="P27" t="s">
        <v>270</v>
      </c>
      <c r="Q27" t="str">
        <f t="shared" si="0"/>
        <v>💦 🌧 🌊🔥💨🌵 🌡☀️</v>
      </c>
      <c r="R27" t="str">
        <f>IF(AND(C27="Yes",C$4=Model_Lists!$A$4),C$2,"")</f>
        <v xml:space="preserve">💦 </v>
      </c>
      <c r="S27" t="str">
        <f>IF(AND(D27="Yes",D$4=Model_Lists!$A$4),D$2,"")</f>
        <v xml:space="preserve">🌧 </v>
      </c>
      <c r="T27" t="str">
        <f>IF(AND(E27="Yes",E$4=Model_Lists!$A$4),E$2,"")</f>
        <v>🌊</v>
      </c>
      <c r="U27" t="str">
        <f>IF(AND(F27="Yes",F$4=Model_Lists!$A$4),F$2,"")</f>
        <v>🔥</v>
      </c>
      <c r="V27" t="str">
        <f>IF(AND(G27="Yes",G$4=Model_Lists!$A$4),G$2,"")</f>
        <v>💨</v>
      </c>
      <c r="W27" t="str">
        <f>IF(AND(H27="Yes",H$4=Model_Lists!$A$4),H$2,"")</f>
        <v xml:space="preserve">🌵 </v>
      </c>
      <c r="X27" t="str">
        <f>IF(AND(I27="Yes",I$4=Model_Lists!$A$4),I$2,"")</f>
        <v>🌡</v>
      </c>
      <c r="Y27" t="str">
        <f>IF(AND(J27="Yes",J$4=Model_Lists!$A$4),J$2,"")</f>
        <v>☀️</v>
      </c>
    </row>
    <row r="28" spans="2:25">
      <c r="B28" t="s">
        <v>34</v>
      </c>
      <c r="C28" s="2" t="s">
        <v>5</v>
      </c>
      <c r="D28" s="2" t="s">
        <v>5</v>
      </c>
      <c r="E28" s="2" t="s">
        <v>5</v>
      </c>
      <c r="F28" s="2" t="s">
        <v>5</v>
      </c>
      <c r="G28" s="2" t="s">
        <v>5</v>
      </c>
      <c r="H28" s="2" t="s">
        <v>5</v>
      </c>
      <c r="I28" s="2" t="s">
        <v>5</v>
      </c>
      <c r="J28" s="2" t="s">
        <v>5</v>
      </c>
      <c r="K28" s="2" t="b">
        <f>'4. Design features'!F42=INDEX(RatingOptionSelect,2)</f>
        <v>0</v>
      </c>
      <c r="L28" s="2" t="str">
        <f>IF('4. Design features'!G42=0,"",'4. Design features'!G42)</f>
        <v/>
      </c>
      <c r="M28" s="2" t="b">
        <f>ISBLANK('4. Design features'!I42)=FALSE</f>
        <v>0</v>
      </c>
      <c r="N28" s="2" t="str">
        <f>IF('4. Design features'!H42=0,"",'4. Design features'!H42)</f>
        <v/>
      </c>
      <c r="O28" s="2" t="str">
        <f>IF('4. Design features'!I42=0,"",'4. Design features'!I42)</f>
        <v/>
      </c>
      <c r="P28" t="s">
        <v>271</v>
      </c>
      <c r="Q28" t="str">
        <f t="shared" si="0"/>
        <v>💦 🌧 🌊🔥💨🌵 🌡☀️</v>
      </c>
      <c r="R28" t="str">
        <f>IF(AND(C28="Yes",C$4=Model_Lists!$A$4),C$2,"")</f>
        <v xml:space="preserve">💦 </v>
      </c>
      <c r="S28" t="str">
        <f>IF(AND(D28="Yes",D$4=Model_Lists!$A$4),D$2,"")</f>
        <v xml:space="preserve">🌧 </v>
      </c>
      <c r="T28" t="str">
        <f>IF(AND(E28="Yes",E$4=Model_Lists!$A$4),E$2,"")</f>
        <v>🌊</v>
      </c>
      <c r="U28" t="str">
        <f>IF(AND(F28="Yes",F$4=Model_Lists!$A$4),F$2,"")</f>
        <v>🔥</v>
      </c>
      <c r="V28" t="str">
        <f>IF(AND(G28="Yes",G$4=Model_Lists!$A$4),G$2,"")</f>
        <v>💨</v>
      </c>
      <c r="W28" t="str">
        <f>IF(AND(H28="Yes",H$4=Model_Lists!$A$4),H$2,"")</f>
        <v xml:space="preserve">🌵 </v>
      </c>
      <c r="X28" t="str">
        <f>IF(AND(I28="Yes",I$4=Model_Lists!$A$4),I$2,"")</f>
        <v>🌡</v>
      </c>
      <c r="Y28" t="str">
        <f>IF(AND(J28="Yes",J$4=Model_Lists!$A$4),J$2,"")</f>
        <v>☀️</v>
      </c>
    </row>
    <row r="29" spans="2:25">
      <c r="B29" t="s">
        <v>19</v>
      </c>
      <c r="C29" s="2" t="s">
        <v>5</v>
      </c>
      <c r="D29" s="2" t="s">
        <v>5</v>
      </c>
      <c r="E29" s="2" t="s">
        <v>5</v>
      </c>
      <c r="F29" s="2" t="s">
        <v>5</v>
      </c>
      <c r="G29" s="2" t="s">
        <v>5</v>
      </c>
      <c r="H29" s="2" t="s">
        <v>5</v>
      </c>
      <c r="I29" s="2" t="s">
        <v>5</v>
      </c>
      <c r="J29" s="2" t="s">
        <v>5</v>
      </c>
      <c r="K29" s="2" t="b">
        <f>'4. Design features'!F43=INDEX(RatingOptionSelect,2)</f>
        <v>0</v>
      </c>
      <c r="L29" s="2" t="str">
        <f>IF('4. Design features'!G43=0,"",'4. Design features'!G43)</f>
        <v/>
      </c>
      <c r="M29" s="2" t="b">
        <f>ISBLANK('4. Design features'!I43)=FALSE</f>
        <v>0</v>
      </c>
      <c r="N29" s="2" t="str">
        <f>IF('4. Design features'!H43=0,"",'4. Design features'!H43)</f>
        <v/>
      </c>
      <c r="O29" s="2" t="str">
        <f>IF('4. Design features'!I43=0,"",'4. Design features'!I43)</f>
        <v/>
      </c>
      <c r="P29" t="s">
        <v>272</v>
      </c>
      <c r="Q29" t="str">
        <f t="shared" si="0"/>
        <v>💦 🌧 🌊🔥💨🌵 🌡☀️</v>
      </c>
      <c r="R29" t="str">
        <f>IF(AND(C29="Yes",C$4=Model_Lists!$A$4),C$2,"")</f>
        <v xml:space="preserve">💦 </v>
      </c>
      <c r="S29" t="str">
        <f>IF(AND(D29="Yes",D$4=Model_Lists!$A$4),D$2,"")</f>
        <v xml:space="preserve">🌧 </v>
      </c>
      <c r="T29" t="str">
        <f>IF(AND(E29="Yes",E$4=Model_Lists!$A$4),E$2,"")</f>
        <v>🌊</v>
      </c>
      <c r="U29" t="str">
        <f>IF(AND(F29="Yes",F$4=Model_Lists!$A$4),F$2,"")</f>
        <v>🔥</v>
      </c>
      <c r="V29" t="str">
        <f>IF(AND(G29="Yes",G$4=Model_Lists!$A$4),G$2,"")</f>
        <v>💨</v>
      </c>
      <c r="W29" t="str">
        <f>IF(AND(H29="Yes",H$4=Model_Lists!$A$4),H$2,"")</f>
        <v xml:space="preserve">🌵 </v>
      </c>
      <c r="X29" t="str">
        <f>IF(AND(I29="Yes",I$4=Model_Lists!$A$4),I$2,"")</f>
        <v>🌡</v>
      </c>
      <c r="Y29" t="str">
        <f>IF(AND(J29="Yes",J$4=Model_Lists!$A$4),J$2,"")</f>
        <v>☀️</v>
      </c>
    </row>
    <row r="30" spans="2:25">
      <c r="B30" s="1" t="s">
        <v>15</v>
      </c>
      <c r="C30" s="1" t="s">
        <v>20</v>
      </c>
      <c r="D30" s="1" t="s">
        <v>20</v>
      </c>
      <c r="E30" s="1" t="s">
        <v>20</v>
      </c>
      <c r="F30" s="1" t="s">
        <v>20</v>
      </c>
      <c r="G30" s="1" t="s">
        <v>20</v>
      </c>
      <c r="H30" s="1" t="s">
        <v>20</v>
      </c>
      <c r="I30" s="1" t="s">
        <v>20</v>
      </c>
      <c r="J30" s="1" t="s">
        <v>20</v>
      </c>
      <c r="K30" s="2" t="b">
        <f>'4. Design features'!F44=INDEX(RatingOptionSelect,2)</f>
        <v>0</v>
      </c>
      <c r="L30" s="2" t="str">
        <f>IF('4. Design features'!G44=0,"",'4. Design features'!G44)</f>
        <v/>
      </c>
      <c r="M30" s="2" t="b">
        <f>ISBLANK('4. Design features'!I44)=FALSE</f>
        <v>0</v>
      </c>
      <c r="N30" s="2" t="str">
        <f>IF('4. Design features'!H44=0,"",'4. Design features'!H44)</f>
        <v/>
      </c>
      <c r="O30" s="2" t="str">
        <f>IF('4. Design features'!I44=0,"",'4. Design features'!I44)</f>
        <v/>
      </c>
      <c r="Q30" t="str">
        <f t="shared" si="0"/>
        <v/>
      </c>
      <c r="R30" t="str">
        <f>IF(AND(C30="Yes",C$4=Model_Lists!$A$4),C$2,"")</f>
        <v/>
      </c>
      <c r="S30" t="str">
        <f>IF(AND(D30="Yes",D$4=Model_Lists!$A$4),D$2,"")</f>
        <v/>
      </c>
      <c r="T30" t="str">
        <f>IF(AND(E30="Yes",E$4=Model_Lists!$A$4),E$2,"")</f>
        <v/>
      </c>
      <c r="U30" t="str">
        <f>IF(AND(F30="Yes",F$4=Model_Lists!$A$4),F$2,"")</f>
        <v/>
      </c>
      <c r="V30" t="str">
        <f>IF(AND(G30="Yes",G$4=Model_Lists!$A$4),G$2,"")</f>
        <v/>
      </c>
      <c r="W30" t="str">
        <f>IF(AND(H30="Yes",H$4=Model_Lists!$A$4),H$2,"")</f>
        <v/>
      </c>
      <c r="X30" t="str">
        <f>IF(AND(I30="Yes",I$4=Model_Lists!$A$4),I$2,"")</f>
        <v/>
      </c>
      <c r="Y30" t="str">
        <f>IF(AND(J30="Yes",J$4=Model_Lists!$A$4),J$2,"")</f>
        <v/>
      </c>
    </row>
    <row r="31" spans="2:25">
      <c r="B31" t="s">
        <v>16</v>
      </c>
      <c r="C31" s="2" t="s">
        <v>5</v>
      </c>
      <c r="D31" s="2" t="s">
        <v>5</v>
      </c>
      <c r="E31" s="2" t="s">
        <v>5</v>
      </c>
      <c r="F31" s="2" t="s">
        <v>5</v>
      </c>
      <c r="G31" s="2" t="s">
        <v>5</v>
      </c>
      <c r="H31" s="2" t="s">
        <v>5</v>
      </c>
      <c r="I31" s="2" t="s">
        <v>5</v>
      </c>
      <c r="J31" s="2" t="s">
        <v>5</v>
      </c>
      <c r="K31" s="2" t="b">
        <f>'4. Design features'!F45=INDEX(RatingOptionSelect,2)</f>
        <v>0</v>
      </c>
      <c r="L31" s="2" t="str">
        <f>IF('4. Design features'!G45=0,"",'4. Design features'!G45)</f>
        <v/>
      </c>
      <c r="M31" s="2" t="b">
        <f>ISBLANK('4. Design features'!I45)=FALSE</f>
        <v>0</v>
      </c>
      <c r="N31" s="2" t="str">
        <f>IF('4. Design features'!H45=0,"",'4. Design features'!H45)</f>
        <v/>
      </c>
      <c r="O31" s="2" t="str">
        <f>IF('4. Design features'!I45=0,"",'4. Design features'!I45)</f>
        <v/>
      </c>
      <c r="P31" t="s">
        <v>273</v>
      </c>
      <c r="Q31" t="str">
        <f t="shared" si="0"/>
        <v>💦 🌧 🌊🔥💨🌵 🌡☀️</v>
      </c>
      <c r="R31" t="str">
        <f>IF(AND(C31="Yes",C$4=Model_Lists!$A$4),C$2,"")</f>
        <v xml:space="preserve">💦 </v>
      </c>
      <c r="S31" t="str">
        <f>IF(AND(D31="Yes",D$4=Model_Lists!$A$4),D$2,"")</f>
        <v xml:space="preserve">🌧 </v>
      </c>
      <c r="T31" t="str">
        <f>IF(AND(E31="Yes",E$4=Model_Lists!$A$4),E$2,"")</f>
        <v>🌊</v>
      </c>
      <c r="U31" t="str">
        <f>IF(AND(F31="Yes",F$4=Model_Lists!$A$4),F$2,"")</f>
        <v>🔥</v>
      </c>
      <c r="V31" t="str">
        <f>IF(AND(G31="Yes",G$4=Model_Lists!$A$4),G$2,"")</f>
        <v>💨</v>
      </c>
      <c r="W31" t="str">
        <f>IF(AND(H31="Yes",H$4=Model_Lists!$A$4),H$2,"")</f>
        <v xml:space="preserve">🌵 </v>
      </c>
      <c r="X31" t="str">
        <f>IF(AND(I31="Yes",I$4=Model_Lists!$A$4),I$2,"")</f>
        <v>🌡</v>
      </c>
      <c r="Y31" t="str">
        <f>IF(AND(J31="Yes",J$4=Model_Lists!$A$4),J$2,"")</f>
        <v>☀️</v>
      </c>
    </row>
    <row r="32" spans="2:25">
      <c r="B32" t="s">
        <v>53</v>
      </c>
      <c r="C32" s="2" t="s">
        <v>5</v>
      </c>
      <c r="D32" s="2" t="s">
        <v>5</v>
      </c>
      <c r="E32" s="2" t="s">
        <v>5</v>
      </c>
      <c r="F32" s="2" t="s">
        <v>5</v>
      </c>
      <c r="G32" s="2" t="s">
        <v>5</v>
      </c>
      <c r="H32" s="2" t="s">
        <v>5</v>
      </c>
      <c r="I32" s="2" t="s">
        <v>5</v>
      </c>
      <c r="J32" s="2" t="s">
        <v>5</v>
      </c>
      <c r="K32" s="2" t="b">
        <f>'4. Design features'!F46=INDEX(RatingOptionSelect,2)</f>
        <v>0</v>
      </c>
      <c r="L32" s="2" t="str">
        <f>IF('4. Design features'!G46=0,"",'4. Design features'!G46)</f>
        <v/>
      </c>
      <c r="M32" s="2" t="b">
        <f>ISBLANK('4. Design features'!I46)=FALSE</f>
        <v>0</v>
      </c>
      <c r="N32" s="2" t="str">
        <f>IF('4. Design features'!H46=0,"",'4. Design features'!H46)</f>
        <v/>
      </c>
      <c r="O32" s="2" t="str">
        <f>IF('4. Design features'!I46=0,"",'4. Design features'!I46)</f>
        <v/>
      </c>
      <c r="P32" t="s">
        <v>274</v>
      </c>
      <c r="Q32" t="str">
        <f t="shared" si="0"/>
        <v>💦 🌧 🌊🔥💨🌵 🌡☀️</v>
      </c>
      <c r="R32" t="str">
        <f>IF(AND(C32="Yes",C$4=Model_Lists!$A$4),C$2,"")</f>
        <v xml:space="preserve">💦 </v>
      </c>
      <c r="S32" t="str">
        <f>IF(AND(D32="Yes",D$4=Model_Lists!$A$4),D$2,"")</f>
        <v xml:space="preserve">🌧 </v>
      </c>
      <c r="T32" t="str">
        <f>IF(AND(E32="Yes",E$4=Model_Lists!$A$4),E$2,"")</f>
        <v>🌊</v>
      </c>
      <c r="U32" t="str">
        <f>IF(AND(F32="Yes",F$4=Model_Lists!$A$4),F$2,"")</f>
        <v>🔥</v>
      </c>
      <c r="V32" t="str">
        <f>IF(AND(G32="Yes",G$4=Model_Lists!$A$4),G$2,"")</f>
        <v>💨</v>
      </c>
      <c r="W32" t="str">
        <f>IF(AND(H32="Yes",H$4=Model_Lists!$A$4),H$2,"")</f>
        <v xml:space="preserve">🌵 </v>
      </c>
      <c r="X32" t="str">
        <f>IF(AND(I32="Yes",I$4=Model_Lists!$A$4),I$2,"")</f>
        <v>🌡</v>
      </c>
      <c r="Y32" t="str">
        <f>IF(AND(J32="Yes",J$4=Model_Lists!$A$4),J$2,"")</f>
        <v>☀️</v>
      </c>
    </row>
    <row r="33" spans="2:25">
      <c r="B33" s="1" t="s">
        <v>275</v>
      </c>
      <c r="C33" s="1" t="s">
        <v>20</v>
      </c>
      <c r="D33" s="1" t="s">
        <v>20</v>
      </c>
      <c r="E33" s="1" t="s">
        <v>20</v>
      </c>
      <c r="F33" s="1" t="s">
        <v>20</v>
      </c>
      <c r="G33" s="1" t="s">
        <v>20</v>
      </c>
      <c r="H33" s="1" t="s">
        <v>20</v>
      </c>
      <c r="I33" s="1" t="s">
        <v>20</v>
      </c>
      <c r="J33" s="1" t="s">
        <v>20</v>
      </c>
      <c r="K33" s="2" t="b">
        <f>'4. Design features'!F47=INDEX(RatingOptionSelect,2)</f>
        <v>0</v>
      </c>
      <c r="L33" s="2" t="str">
        <f>IF('4. Design features'!G47=0,"",'4. Design features'!G47)</f>
        <v/>
      </c>
      <c r="M33" s="2" t="b">
        <f>ISBLANK('4. Design features'!I47)=FALSE</f>
        <v>0</v>
      </c>
      <c r="N33" s="2" t="str">
        <f>IF('4. Design features'!H47=0,"",'4. Design features'!H47)</f>
        <v/>
      </c>
      <c r="O33" s="2" t="str">
        <f>IF('4. Design features'!I47=0,"",'4. Design features'!I47)</f>
        <v/>
      </c>
      <c r="Q33" t="str">
        <f t="shared" ref="Q33:Q36" si="1">_xlfn.CONCAT(R33:Y33)</f>
        <v/>
      </c>
      <c r="R33" t="str">
        <f t="shared" ref="R33:R36" si="2">IF(C33="Yes",C$2,"")</f>
        <v/>
      </c>
      <c r="S33" t="str">
        <f t="shared" ref="S33:S36" si="3">IF(D33="Yes",D$2,"")</f>
        <v/>
      </c>
      <c r="T33" t="str">
        <f t="shared" ref="T33:T36" si="4">IF(E33="Yes",E$2,"")</f>
        <v/>
      </c>
      <c r="U33" t="str">
        <f t="shared" ref="U33:U36" si="5">IF(F33="Yes",F$2,"")</f>
        <v/>
      </c>
      <c r="V33" t="str">
        <f t="shared" ref="V33:V36" si="6">IF(G33="Yes",G$2,"")</f>
        <v/>
      </c>
      <c r="W33" t="str">
        <f t="shared" ref="W33:W36" si="7">IF(H33="Yes",H$2,"")</f>
        <v/>
      </c>
      <c r="X33" t="str">
        <f t="shared" ref="X33:X36" si="8">IF(I33="Yes",I$2,"")</f>
        <v/>
      </c>
      <c r="Y33" t="str">
        <f t="shared" ref="Y33:Y36" si="9">IF(J33="Yes",J$2,"")</f>
        <v/>
      </c>
    </row>
    <row r="34" spans="2:25">
      <c r="B34" t="s">
        <v>130</v>
      </c>
      <c r="C34" s="2" t="s">
        <v>4</v>
      </c>
      <c r="D34" s="2" t="s">
        <v>4</v>
      </c>
      <c r="E34" s="2" t="s">
        <v>4</v>
      </c>
      <c r="F34" s="2" t="s">
        <v>4</v>
      </c>
      <c r="G34" s="2" t="s">
        <v>4</v>
      </c>
      <c r="H34" s="2" t="s">
        <v>4</v>
      </c>
      <c r="I34" s="2" t="s">
        <v>4</v>
      </c>
      <c r="J34" s="2" t="s">
        <v>4</v>
      </c>
      <c r="K34" s="2" t="b">
        <f>'4. Design features'!F48=INDEX(RatingOptionSelect,2)</f>
        <v>0</v>
      </c>
      <c r="L34" s="2" t="str">
        <f>IF('4. Design features'!G48=0,"",'4. Design features'!G48)</f>
        <v/>
      </c>
      <c r="M34" s="2" t="b">
        <f>ISBLANK('4. Design features'!I48)=FALSE</f>
        <v>0</v>
      </c>
      <c r="N34" s="2" t="str">
        <f>IF('4. Design features'!H48=0,"",'4. Design features'!H48)</f>
        <v/>
      </c>
      <c r="O34" s="2" t="str">
        <f>IF('4. Design features'!I48=0,"",'4. Design features'!I48)</f>
        <v/>
      </c>
      <c r="P34" t="s">
        <v>276</v>
      </c>
      <c r="Q34" t="str">
        <f t="shared" si="1"/>
        <v/>
      </c>
      <c r="R34" t="str">
        <f t="shared" si="2"/>
        <v/>
      </c>
      <c r="S34" t="str">
        <f t="shared" si="3"/>
        <v/>
      </c>
      <c r="T34" t="str">
        <f t="shared" si="4"/>
        <v/>
      </c>
      <c r="U34" t="str">
        <f t="shared" si="5"/>
        <v/>
      </c>
      <c r="V34" t="str">
        <f t="shared" si="6"/>
        <v/>
      </c>
      <c r="W34" t="str">
        <f t="shared" si="7"/>
        <v/>
      </c>
      <c r="X34" t="str">
        <f t="shared" si="8"/>
        <v/>
      </c>
      <c r="Y34" t="str">
        <f t="shared" si="9"/>
        <v/>
      </c>
    </row>
    <row r="35" spans="2:25">
      <c r="B35" t="s">
        <v>131</v>
      </c>
      <c r="C35" s="2" t="s">
        <v>4</v>
      </c>
      <c r="D35" s="2" t="s">
        <v>4</v>
      </c>
      <c r="E35" s="2" t="s">
        <v>4</v>
      </c>
      <c r="F35" s="2" t="s">
        <v>4</v>
      </c>
      <c r="G35" s="2" t="s">
        <v>4</v>
      </c>
      <c r="H35" s="2" t="s">
        <v>4</v>
      </c>
      <c r="I35" s="2" t="s">
        <v>4</v>
      </c>
      <c r="J35" s="2" t="s">
        <v>4</v>
      </c>
      <c r="K35" s="2" t="b">
        <f>'4. Design features'!F49=INDEX(RatingOptionSelect,2)</f>
        <v>0</v>
      </c>
      <c r="L35" s="2" t="str">
        <f>IF('4. Design features'!G49=0,"",'4. Design features'!G49)</f>
        <v/>
      </c>
      <c r="M35" s="2" t="b">
        <f>ISBLANK('4. Design features'!I49)=FALSE</f>
        <v>0</v>
      </c>
      <c r="N35" s="2" t="str">
        <f>IF('4. Design features'!H49=0,"",'4. Design features'!H49)</f>
        <v/>
      </c>
      <c r="O35" s="2" t="str">
        <f>IF('4. Design features'!I49=0,"",'4. Design features'!I49)</f>
        <v/>
      </c>
      <c r="P35" t="s">
        <v>277</v>
      </c>
      <c r="Q35" t="str">
        <f t="shared" si="1"/>
        <v/>
      </c>
      <c r="R35" t="str">
        <f t="shared" si="2"/>
        <v/>
      </c>
      <c r="S35" t="str">
        <f t="shared" si="3"/>
        <v/>
      </c>
      <c r="T35" t="str">
        <f t="shared" si="4"/>
        <v/>
      </c>
      <c r="U35" t="str">
        <f t="shared" si="5"/>
        <v/>
      </c>
      <c r="V35" t="str">
        <f t="shared" si="6"/>
        <v/>
      </c>
      <c r="W35" t="str">
        <f t="shared" si="7"/>
        <v/>
      </c>
      <c r="X35" t="str">
        <f t="shared" si="8"/>
        <v/>
      </c>
      <c r="Y35" t="str">
        <f t="shared" si="9"/>
        <v/>
      </c>
    </row>
    <row r="36" spans="2:25">
      <c r="B36" t="s">
        <v>132</v>
      </c>
      <c r="C36" s="2" t="s">
        <v>4</v>
      </c>
      <c r="D36" s="2" t="s">
        <v>4</v>
      </c>
      <c r="E36" s="2" t="s">
        <v>4</v>
      </c>
      <c r="F36" s="2" t="s">
        <v>4</v>
      </c>
      <c r="G36" s="2" t="s">
        <v>4</v>
      </c>
      <c r="H36" s="2" t="s">
        <v>4</v>
      </c>
      <c r="I36" s="2" t="s">
        <v>4</v>
      </c>
      <c r="J36" s="2" t="s">
        <v>4</v>
      </c>
      <c r="K36" s="2" t="b">
        <f>'4. Design features'!F50=INDEX(RatingOptionSelect,2)</f>
        <v>0</v>
      </c>
      <c r="L36" s="2" t="str">
        <f>IF('4. Design features'!G50=0,"",'4. Design features'!G50)</f>
        <v/>
      </c>
      <c r="M36" s="2" t="b">
        <f>ISBLANK('4. Design features'!I50)=FALSE</f>
        <v>0</v>
      </c>
      <c r="N36" s="2" t="str">
        <f>IF('4. Design features'!H50=0,"",'4. Design features'!H50)</f>
        <v/>
      </c>
      <c r="O36" s="2" t="str">
        <f>IF('4. Design features'!I50=0,"",'4. Design features'!I50)</f>
        <v/>
      </c>
      <c r="P36" t="s">
        <v>278</v>
      </c>
      <c r="Q36" t="str">
        <f t="shared" si="1"/>
        <v/>
      </c>
      <c r="R36" t="str">
        <f t="shared" si="2"/>
        <v/>
      </c>
      <c r="S36" t="str">
        <f t="shared" si="3"/>
        <v/>
      </c>
      <c r="T36" t="str">
        <f t="shared" si="4"/>
        <v/>
      </c>
      <c r="U36" t="str">
        <f t="shared" si="5"/>
        <v/>
      </c>
      <c r="V36" t="str">
        <f t="shared" si="6"/>
        <v/>
      </c>
      <c r="W36" t="str">
        <f t="shared" si="7"/>
        <v/>
      </c>
      <c r="X36" t="str">
        <f t="shared" si="8"/>
        <v/>
      </c>
      <c r="Y36" t="str">
        <f t="shared" si="9"/>
        <v/>
      </c>
    </row>
    <row r="37" spans="2:25">
      <c r="B37" s="1"/>
      <c r="C37" s="1"/>
      <c r="D37" s="1"/>
      <c r="E37" s="1"/>
      <c r="F37" s="1"/>
      <c r="G37" s="1"/>
      <c r="H37" s="1"/>
      <c r="I37" s="1"/>
      <c r="J37" s="1"/>
      <c r="K37" s="1"/>
      <c r="L37" s="1"/>
      <c r="M37" s="1"/>
      <c r="N37" s="1"/>
      <c r="O37" s="1"/>
    </row>
    <row r="38" spans="2:25">
      <c r="B38" s="1"/>
      <c r="C38" s="1"/>
      <c r="D38" s="1"/>
      <c r="E38" s="1"/>
      <c r="F38" s="1"/>
      <c r="G38" s="1"/>
      <c r="H38" s="1"/>
      <c r="I38" s="1"/>
      <c r="J38" s="1"/>
      <c r="K38" s="1"/>
      <c r="L38" s="1"/>
      <c r="M38" s="1"/>
      <c r="N38" s="1"/>
      <c r="O38" s="1"/>
    </row>
    <row r="39" spans="2:25">
      <c r="C39" s="2"/>
      <c r="D39" s="2"/>
      <c r="E39" s="2"/>
      <c r="F39" s="2"/>
      <c r="G39" s="2"/>
      <c r="H39" s="2"/>
      <c r="I39" s="2"/>
      <c r="J39" s="2"/>
      <c r="K39" s="2"/>
      <c r="L39" s="2"/>
      <c r="M39" s="2"/>
      <c r="N39" s="2"/>
      <c r="O39" s="2"/>
    </row>
    <row r="40" spans="2:25">
      <c r="C40" s="2"/>
      <c r="D40" s="2"/>
      <c r="E40" s="2"/>
      <c r="F40" s="2"/>
      <c r="G40" s="2"/>
      <c r="H40" s="2"/>
      <c r="I40" s="2"/>
      <c r="J40" s="2"/>
      <c r="K40" s="2"/>
      <c r="L40" s="2"/>
      <c r="M40" s="2"/>
      <c r="N40" s="2"/>
      <c r="O40" s="2"/>
    </row>
    <row r="41" spans="2:25">
      <c r="C41" s="2"/>
      <c r="D41" s="2"/>
      <c r="E41" s="2"/>
      <c r="F41" s="2"/>
      <c r="G41" s="2"/>
      <c r="H41" s="2"/>
      <c r="I41" s="2"/>
      <c r="J41" s="2"/>
      <c r="K41" s="2"/>
      <c r="L41" s="2"/>
      <c r="M41" s="2"/>
      <c r="N41" s="2"/>
      <c r="O41" s="2"/>
    </row>
  </sheetData>
  <customSheetViews>
    <customSheetView guid="{2AB498D9-D32A-4EB2-B4F2-37A196616A87}" state="hidden">
      <selection activeCell="E13" sqref="E13"/>
      <pageMargins left="0.7" right="0.7" top="0.75" bottom="0.75" header="0.3" footer="0.3"/>
    </customSheetView>
  </customSheetViews>
  <conditionalFormatting sqref="K2:O2">
    <cfRule type="expression" dxfId="0" priority="1">
      <formula>$E2="⛔️ No"</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AA48"/>
  <sheetViews>
    <sheetView zoomScale="90" zoomScaleNormal="90" workbookViewId="0">
      <selection activeCell="T1" sqref="T1"/>
    </sheetView>
  </sheetViews>
  <sheetFormatPr defaultColWidth="8.875" defaultRowHeight="14.25"/>
  <cols>
    <col min="2" max="2" width="80.625" customWidth="1"/>
    <col min="11" max="11" width="13.625" customWidth="1"/>
    <col min="14" max="14" width="9.875" customWidth="1"/>
    <col min="15" max="15" width="9.375" customWidth="1"/>
    <col min="16" max="16" width="10.375" customWidth="1"/>
    <col min="17" max="18" width="9.375" customWidth="1"/>
    <col min="19" max="19" width="68.625" customWidth="1"/>
  </cols>
  <sheetData>
    <row r="1" spans="1:27" ht="15">
      <c r="A1" t="s">
        <v>99</v>
      </c>
      <c r="B1" s="15" t="s">
        <v>50</v>
      </c>
      <c r="C1" s="15" t="s">
        <v>287</v>
      </c>
      <c r="D1" s="15" t="s">
        <v>288</v>
      </c>
      <c r="E1" s="15" t="s">
        <v>216</v>
      </c>
      <c r="F1" s="15" t="s">
        <v>190</v>
      </c>
      <c r="G1" s="15" t="s">
        <v>215</v>
      </c>
      <c r="H1" s="15" t="s">
        <v>289</v>
      </c>
      <c r="I1" s="15" t="s">
        <v>192</v>
      </c>
      <c r="J1" s="15" t="s">
        <v>213</v>
      </c>
      <c r="K1" s="15" t="s">
        <v>145</v>
      </c>
      <c r="L1" s="15" t="s">
        <v>147</v>
      </c>
      <c r="M1" s="15"/>
      <c r="N1" s="15" t="s">
        <v>154</v>
      </c>
      <c r="O1" s="15" t="s">
        <v>168</v>
      </c>
      <c r="P1" s="15" t="s">
        <v>169</v>
      </c>
      <c r="Q1" s="15" t="s">
        <v>170</v>
      </c>
      <c r="R1" s="15" t="s">
        <v>153</v>
      </c>
      <c r="S1" s="15" t="s">
        <v>149</v>
      </c>
      <c r="T1" s="15" t="s">
        <v>287</v>
      </c>
      <c r="U1" s="15" t="s">
        <v>288</v>
      </c>
      <c r="V1" s="15" t="s">
        <v>216</v>
      </c>
      <c r="W1" s="15" t="s">
        <v>190</v>
      </c>
      <c r="X1" s="15" t="s">
        <v>215</v>
      </c>
      <c r="Y1" s="15" t="s">
        <v>289</v>
      </c>
      <c r="Z1" s="15" t="s">
        <v>192</v>
      </c>
      <c r="AA1" s="15" t="s">
        <v>213</v>
      </c>
    </row>
    <row r="2" spans="1:27">
      <c r="A2" t="s">
        <v>100</v>
      </c>
      <c r="B2" t="s">
        <v>159</v>
      </c>
      <c r="C2">
        <v>1</v>
      </c>
      <c r="D2">
        <v>0</v>
      </c>
      <c r="E2">
        <v>0</v>
      </c>
      <c r="F2">
        <v>0</v>
      </c>
      <c r="G2">
        <v>0</v>
      </c>
      <c r="H2">
        <v>0</v>
      </c>
      <c r="I2">
        <v>0</v>
      </c>
      <c r="J2">
        <v>0</v>
      </c>
      <c r="K2" t="str">
        <f>'3. Hazards'!F21</f>
        <v>Select One</v>
      </c>
      <c r="L2">
        <f t="shared" ref="L2:L26" si="0">SUM(C2:J2)</f>
        <v>1</v>
      </c>
      <c r="M2">
        <f>'3. Hazards'!$G21</f>
        <v>0</v>
      </c>
      <c r="N2" t="str">
        <f>IF(M2=0,"-",M2)</f>
        <v>-</v>
      </c>
      <c r="O2" t="b">
        <f>'3. Hazards'!$G21=O$1</f>
        <v>0</v>
      </c>
      <c r="P2" t="b">
        <f>'3. Hazards'!$G21=P$1</f>
        <v>0</v>
      </c>
      <c r="Q2" t="b">
        <f>'3. Hazards'!$G21=Q$1</f>
        <v>0</v>
      </c>
      <c r="R2" t="str">
        <f>IF(ISBLANK('3. Hazards'!H21),"",'3. Hazards'!H21)</f>
        <v/>
      </c>
      <c r="S2" t="str">
        <f>_xlfn.CONCAT(T2:AA2)</f>
        <v>💦</v>
      </c>
      <c r="T2" t="str">
        <f>IF(AND(C2=1,DF_Calc!C$4=Model_Lists!$A$4),C$1,"")</f>
        <v>💦</v>
      </c>
      <c r="U2" t="str">
        <f>IF(AND(D2=1,DF_Calc!D$4=Model_Lists!$A$4),D$1,"")</f>
        <v/>
      </c>
      <c r="V2" t="str">
        <f>IF(AND(E2=1,DF_Calc!E$4=Model_Lists!$A$4),E$1,"")</f>
        <v/>
      </c>
      <c r="W2" t="str">
        <f>IF(AND(F2=1,DF_Calc!F$4=Model_Lists!$A$4),F$1,"")</f>
        <v/>
      </c>
      <c r="X2" t="str">
        <f>IF(AND(G2=1,DF_Calc!G$4=Model_Lists!$A$4),G$1,"")</f>
        <v/>
      </c>
      <c r="Y2" t="str">
        <f>IF(AND(H2=1,DF_Calc!H$4=Model_Lists!$A$4),H$1,"")</f>
        <v/>
      </c>
      <c r="Z2" t="str">
        <f>IF(AND(I2=1,DF_Calc!I$4=Model_Lists!$A$4),I$1,"")</f>
        <v/>
      </c>
      <c r="AA2" t="str">
        <f>IF(AND(J2=1,DF_Calc!J$4=Model_Lists!$A$4),J$1,"")</f>
        <v/>
      </c>
    </row>
    <row r="3" spans="1:27">
      <c r="A3" t="s">
        <v>103</v>
      </c>
      <c r="B3" t="s">
        <v>90</v>
      </c>
      <c r="C3">
        <v>0</v>
      </c>
      <c r="D3">
        <v>0</v>
      </c>
      <c r="E3">
        <v>1</v>
      </c>
      <c r="F3">
        <v>0</v>
      </c>
      <c r="G3">
        <v>0</v>
      </c>
      <c r="H3">
        <v>1</v>
      </c>
      <c r="I3">
        <v>0</v>
      </c>
      <c r="J3">
        <v>0</v>
      </c>
      <c r="K3" t="str">
        <f>'3. Hazards'!F22</f>
        <v>Select One</v>
      </c>
      <c r="L3">
        <f t="shared" si="0"/>
        <v>2</v>
      </c>
      <c r="M3">
        <f>'3. Hazards'!$G22</f>
        <v>0</v>
      </c>
      <c r="N3" t="str">
        <f t="shared" ref="N3:N26" si="1">IF(M3=0,"-",M3)</f>
        <v>-</v>
      </c>
      <c r="O3" t="b">
        <f>'3. Hazards'!$G22=O$1</f>
        <v>0</v>
      </c>
      <c r="P3" t="b">
        <f>'3. Hazards'!$G22=P$1</f>
        <v>0</v>
      </c>
      <c r="Q3" t="b">
        <f>'3. Hazards'!$G22=Q$1</f>
        <v>0</v>
      </c>
      <c r="R3" t="str">
        <f>IF(ISBLANK('3. Hazards'!H22),"",'3. Hazards'!H22)</f>
        <v/>
      </c>
      <c r="S3" t="str">
        <f t="shared" ref="S3:S30" si="2">_xlfn.CONCAT(T3:AA3)</f>
        <v>🌊🌵</v>
      </c>
      <c r="T3" t="str">
        <f>IF(AND(C3=1,DF_Calc!C$4=Model_Lists!$A$4),C$1,"")</f>
        <v/>
      </c>
      <c r="U3" t="str">
        <f>IF(AND(D3=1,DF_Calc!D$4=Model_Lists!$A$4),D$1,"")</f>
        <v/>
      </c>
      <c r="V3" t="str">
        <f>IF(AND(E3=1,DF_Calc!E$4=Model_Lists!$A$4),E$1,"")</f>
        <v>🌊</v>
      </c>
      <c r="W3" t="str">
        <f>IF(AND(F3=1,DF_Calc!F$4=Model_Lists!$A$4),F$1,"")</f>
        <v/>
      </c>
      <c r="X3" t="str">
        <f>IF(AND(G3=1,DF_Calc!G$4=Model_Lists!$A$4),G$1,"")</f>
        <v/>
      </c>
      <c r="Y3" t="str">
        <f>IF(AND(H3=1,DF_Calc!H$4=Model_Lists!$A$4),H$1,"")</f>
        <v>🌵</v>
      </c>
      <c r="Z3" t="str">
        <f>IF(AND(I3=1,DF_Calc!I$4=Model_Lists!$A$4),I$1,"")</f>
        <v/>
      </c>
      <c r="AA3" t="str">
        <f>IF(AND(J3=1,DF_Calc!J$4=Model_Lists!$A$4),J$1,"")</f>
        <v/>
      </c>
    </row>
    <row r="4" spans="1:27">
      <c r="A4" t="s">
        <v>104</v>
      </c>
      <c r="B4" t="s">
        <v>3</v>
      </c>
      <c r="C4">
        <v>1</v>
      </c>
      <c r="D4">
        <v>0</v>
      </c>
      <c r="E4">
        <v>1</v>
      </c>
      <c r="F4">
        <v>0</v>
      </c>
      <c r="G4">
        <v>0</v>
      </c>
      <c r="H4">
        <v>0</v>
      </c>
      <c r="I4">
        <v>0</v>
      </c>
      <c r="J4">
        <v>0</v>
      </c>
      <c r="K4" t="str">
        <f>'3. Hazards'!F23</f>
        <v>Select One</v>
      </c>
      <c r="L4">
        <f t="shared" si="0"/>
        <v>2</v>
      </c>
      <c r="M4">
        <f>'3. Hazards'!$G23</f>
        <v>0</v>
      </c>
      <c r="N4" t="str">
        <f t="shared" si="1"/>
        <v>-</v>
      </c>
      <c r="O4" t="b">
        <f>'3. Hazards'!$G23=O$1</f>
        <v>0</v>
      </c>
      <c r="P4" t="b">
        <f>'3. Hazards'!$G23=P$1</f>
        <v>0</v>
      </c>
      <c r="Q4" t="b">
        <f>'3. Hazards'!$G23=Q$1</f>
        <v>0</v>
      </c>
      <c r="R4" t="str">
        <f>IF(ISBLANK('3. Hazards'!H23),"",'3. Hazards'!H23)</f>
        <v/>
      </c>
      <c r="S4" t="str">
        <f t="shared" si="2"/>
        <v>💦🌊</v>
      </c>
      <c r="T4" t="str">
        <f>IF(AND(C4=1,DF_Calc!C$4=Model_Lists!$A$4),C$1,"")</f>
        <v>💦</v>
      </c>
      <c r="U4" t="str">
        <f>IF(AND(D4=1,DF_Calc!D$4=Model_Lists!$A$4),D$1,"")</f>
        <v/>
      </c>
      <c r="V4" t="str">
        <f>IF(AND(E4=1,DF_Calc!E$4=Model_Lists!$A$4),E$1,"")</f>
        <v>🌊</v>
      </c>
      <c r="W4" t="str">
        <f>IF(AND(F4=1,DF_Calc!F$4=Model_Lists!$A$4),F$1,"")</f>
        <v/>
      </c>
      <c r="X4" t="str">
        <f>IF(AND(G4=1,DF_Calc!G$4=Model_Lists!$A$4),G$1,"")</f>
        <v/>
      </c>
      <c r="Y4" t="str">
        <f>IF(AND(H4=1,DF_Calc!H$4=Model_Lists!$A$4),H$1,"")</f>
        <v/>
      </c>
      <c r="Z4" t="str">
        <f>IF(AND(I4=1,DF_Calc!I$4=Model_Lists!$A$4),I$1,"")</f>
        <v/>
      </c>
      <c r="AA4" t="str">
        <f>IF(AND(J4=1,DF_Calc!J$4=Model_Lists!$A$4),J$1,"")</f>
        <v/>
      </c>
    </row>
    <row r="5" spans="1:27">
      <c r="A5" t="s">
        <v>105</v>
      </c>
      <c r="B5" t="s">
        <v>81</v>
      </c>
      <c r="C5">
        <v>0</v>
      </c>
      <c r="D5">
        <v>1</v>
      </c>
      <c r="E5">
        <v>1</v>
      </c>
      <c r="F5">
        <v>0</v>
      </c>
      <c r="G5">
        <v>0</v>
      </c>
      <c r="H5">
        <v>1</v>
      </c>
      <c r="I5">
        <v>1</v>
      </c>
      <c r="J5">
        <v>0</v>
      </c>
      <c r="K5" t="str">
        <f>'3. Hazards'!F24</f>
        <v>Select One</v>
      </c>
      <c r="L5">
        <f t="shared" si="0"/>
        <v>4</v>
      </c>
      <c r="M5">
        <f>'3. Hazards'!$G24</f>
        <v>0</v>
      </c>
      <c r="N5" t="str">
        <f t="shared" si="1"/>
        <v>-</v>
      </c>
      <c r="O5" t="b">
        <f>'3. Hazards'!$G24=O$1</f>
        <v>0</v>
      </c>
      <c r="P5" t="b">
        <f>'3. Hazards'!$G24=P$1</f>
        <v>0</v>
      </c>
      <c r="Q5" t="b">
        <f>'3. Hazards'!$G24=Q$1</f>
        <v>0</v>
      </c>
      <c r="R5" t="str">
        <f>IF(ISBLANK('3. Hazards'!H24),"",'3. Hazards'!H24)</f>
        <v/>
      </c>
      <c r="S5" t="str">
        <f t="shared" si="2"/>
        <v>🌧🌊🌵🌡</v>
      </c>
      <c r="T5" t="str">
        <f>IF(AND(C5=1,DF_Calc!C$4=Model_Lists!$A$4),C$1,"")</f>
        <v/>
      </c>
      <c r="U5" t="str">
        <f>IF(AND(D5=1,DF_Calc!D$4=Model_Lists!$A$4),D$1,"")</f>
        <v>🌧</v>
      </c>
      <c r="V5" t="str">
        <f>IF(AND(E5=1,DF_Calc!E$4=Model_Lists!$A$4),E$1,"")</f>
        <v>🌊</v>
      </c>
      <c r="W5" t="str">
        <f>IF(AND(F5=1,DF_Calc!F$4=Model_Lists!$A$4),F$1,"")</f>
        <v/>
      </c>
      <c r="X5" t="str">
        <f>IF(AND(G5=1,DF_Calc!G$4=Model_Lists!$A$4),G$1,"")</f>
        <v/>
      </c>
      <c r="Y5" t="str">
        <f>IF(AND(H5=1,DF_Calc!H$4=Model_Lists!$A$4),H$1,"")</f>
        <v>🌵</v>
      </c>
      <c r="Z5" t="str">
        <f>IF(AND(I5=1,DF_Calc!I$4=Model_Lists!$A$4),I$1,"")</f>
        <v>🌡</v>
      </c>
      <c r="AA5" t="str">
        <f>IF(AND(J5=1,DF_Calc!J$4=Model_Lists!$A$4),J$1,"")</f>
        <v/>
      </c>
    </row>
    <row r="6" spans="1:27">
      <c r="A6" t="s">
        <v>106</v>
      </c>
      <c r="B6" t="s">
        <v>91</v>
      </c>
      <c r="C6">
        <v>0</v>
      </c>
      <c r="D6">
        <v>0</v>
      </c>
      <c r="E6">
        <v>0</v>
      </c>
      <c r="F6">
        <v>1</v>
      </c>
      <c r="G6">
        <v>0</v>
      </c>
      <c r="H6">
        <v>0</v>
      </c>
      <c r="I6">
        <v>0</v>
      </c>
      <c r="J6">
        <v>0</v>
      </c>
      <c r="K6" t="str">
        <f>'3. Hazards'!F25</f>
        <v>Select One</v>
      </c>
      <c r="L6">
        <f t="shared" si="0"/>
        <v>1</v>
      </c>
      <c r="M6">
        <f>'3. Hazards'!$G25</f>
        <v>0</v>
      </c>
      <c r="N6" t="str">
        <f t="shared" si="1"/>
        <v>-</v>
      </c>
      <c r="O6" t="b">
        <f>'3. Hazards'!$G25=O$1</f>
        <v>0</v>
      </c>
      <c r="P6" t="b">
        <f>'3. Hazards'!$G25=P$1</f>
        <v>0</v>
      </c>
      <c r="Q6" t="b">
        <f>'3. Hazards'!$G25=Q$1</f>
        <v>0</v>
      </c>
      <c r="R6" t="str">
        <f>IF(ISBLANK('3. Hazards'!H25),"",'3. Hazards'!H25)</f>
        <v/>
      </c>
      <c r="S6" t="str">
        <f t="shared" si="2"/>
        <v>🔥</v>
      </c>
      <c r="T6" t="str">
        <f>IF(AND(C6=1,DF_Calc!C$4=Model_Lists!$A$4),C$1,"")</f>
        <v/>
      </c>
      <c r="U6" t="str">
        <f>IF(AND(D6=1,DF_Calc!D$4=Model_Lists!$A$4),D$1,"")</f>
        <v/>
      </c>
      <c r="V6" t="str">
        <f>IF(AND(E6=1,DF_Calc!E$4=Model_Lists!$A$4),E$1,"")</f>
        <v/>
      </c>
      <c r="W6" t="str">
        <f>IF(AND(F6=1,DF_Calc!F$4=Model_Lists!$A$4),F$1,"")</f>
        <v>🔥</v>
      </c>
      <c r="X6" t="str">
        <f>IF(AND(G6=1,DF_Calc!G$4=Model_Lists!$A$4),G$1,"")</f>
        <v/>
      </c>
      <c r="Y6" t="str">
        <f>IF(AND(H6=1,DF_Calc!H$4=Model_Lists!$A$4),H$1,"")</f>
        <v/>
      </c>
      <c r="Z6" t="str">
        <f>IF(AND(I6=1,DF_Calc!I$4=Model_Lists!$A$4),I$1,"")</f>
        <v/>
      </c>
      <c r="AA6" t="str">
        <f>IF(AND(J6=1,DF_Calc!J$4=Model_Lists!$A$4),J$1,"")</f>
        <v/>
      </c>
    </row>
    <row r="7" spans="1:27">
      <c r="A7" t="s">
        <v>107</v>
      </c>
      <c r="B7" t="s">
        <v>92</v>
      </c>
      <c r="C7">
        <v>1</v>
      </c>
      <c r="D7">
        <v>0</v>
      </c>
      <c r="E7">
        <v>1</v>
      </c>
      <c r="F7">
        <v>0</v>
      </c>
      <c r="G7">
        <v>0</v>
      </c>
      <c r="H7">
        <v>0</v>
      </c>
      <c r="I7">
        <v>0</v>
      </c>
      <c r="J7">
        <v>0</v>
      </c>
      <c r="K7" t="str">
        <f>'3. Hazards'!F26</f>
        <v>Select One</v>
      </c>
      <c r="L7">
        <f t="shared" si="0"/>
        <v>2</v>
      </c>
      <c r="M7">
        <f>'3. Hazards'!$G26</f>
        <v>0</v>
      </c>
      <c r="N7" t="str">
        <f t="shared" si="1"/>
        <v>-</v>
      </c>
      <c r="O7" t="b">
        <f>'3. Hazards'!$G26=O$1</f>
        <v>0</v>
      </c>
      <c r="P7" t="b">
        <f>'3. Hazards'!$G26=P$1</f>
        <v>0</v>
      </c>
      <c r="Q7" t="b">
        <f>'3. Hazards'!$G26=Q$1</f>
        <v>0</v>
      </c>
      <c r="R7" t="str">
        <f>IF(ISBLANK('3. Hazards'!H26),"",'3. Hazards'!H26)</f>
        <v/>
      </c>
      <c r="S7" t="str">
        <f t="shared" si="2"/>
        <v>💦🌊</v>
      </c>
      <c r="T7" t="str">
        <f>IF(AND(C7=1,DF_Calc!C$4=Model_Lists!$A$4),C$1,"")</f>
        <v>💦</v>
      </c>
      <c r="U7" t="str">
        <f>IF(AND(D7=1,DF_Calc!D$4=Model_Lists!$A$4),D$1,"")</f>
        <v/>
      </c>
      <c r="V7" t="str">
        <f>IF(AND(E7=1,DF_Calc!E$4=Model_Lists!$A$4),E$1,"")</f>
        <v>🌊</v>
      </c>
      <c r="W7" t="str">
        <f>IF(AND(F7=1,DF_Calc!F$4=Model_Lists!$A$4),F$1,"")</f>
        <v/>
      </c>
      <c r="X7" t="str">
        <f>IF(AND(G7=1,DF_Calc!G$4=Model_Lists!$A$4),G$1,"")</f>
        <v/>
      </c>
      <c r="Y7" t="str">
        <f>IF(AND(H7=1,DF_Calc!H$4=Model_Lists!$A$4),H$1,"")</f>
        <v/>
      </c>
      <c r="Z7" t="str">
        <f>IF(AND(I7=1,DF_Calc!I$4=Model_Lists!$A$4),I$1,"")</f>
        <v/>
      </c>
      <c r="AA7" t="str">
        <f>IF(AND(J7=1,DF_Calc!J$4=Model_Lists!$A$4),J$1,"")</f>
        <v/>
      </c>
    </row>
    <row r="8" spans="1:27">
      <c r="A8" t="s">
        <v>108</v>
      </c>
      <c r="B8" t="s">
        <v>82</v>
      </c>
      <c r="C8">
        <v>1</v>
      </c>
      <c r="D8">
        <v>0</v>
      </c>
      <c r="E8">
        <v>1</v>
      </c>
      <c r="F8">
        <v>0</v>
      </c>
      <c r="G8">
        <v>0</v>
      </c>
      <c r="H8">
        <v>0</v>
      </c>
      <c r="I8">
        <v>0</v>
      </c>
      <c r="J8">
        <v>0</v>
      </c>
      <c r="K8" t="str">
        <f>'3. Hazards'!F27</f>
        <v>Select One</v>
      </c>
      <c r="L8">
        <f t="shared" si="0"/>
        <v>2</v>
      </c>
      <c r="M8">
        <f>'3. Hazards'!$G27</f>
        <v>0</v>
      </c>
      <c r="N8" t="str">
        <f t="shared" si="1"/>
        <v>-</v>
      </c>
      <c r="O8" t="b">
        <f>'3. Hazards'!$G27=O$1</f>
        <v>0</v>
      </c>
      <c r="P8" t="b">
        <f>'3. Hazards'!$G27=P$1</f>
        <v>0</v>
      </c>
      <c r="Q8" t="b">
        <f>'3. Hazards'!$G27=Q$1</f>
        <v>0</v>
      </c>
      <c r="R8" t="str">
        <f>IF(ISBLANK('3. Hazards'!H27),"",'3. Hazards'!H27)</f>
        <v/>
      </c>
      <c r="S8" t="str">
        <f t="shared" si="2"/>
        <v>💦🌊</v>
      </c>
      <c r="T8" t="str">
        <f>IF(AND(C8=1,DF_Calc!C$4=Model_Lists!$A$4),C$1,"")</f>
        <v>💦</v>
      </c>
      <c r="U8" t="str">
        <f>IF(AND(D8=1,DF_Calc!D$4=Model_Lists!$A$4),D$1,"")</f>
        <v/>
      </c>
      <c r="V8" t="str">
        <f>IF(AND(E8=1,DF_Calc!E$4=Model_Lists!$A$4),E$1,"")</f>
        <v>🌊</v>
      </c>
      <c r="W8" t="str">
        <f>IF(AND(F8=1,DF_Calc!F$4=Model_Lists!$A$4),F$1,"")</f>
        <v/>
      </c>
      <c r="X8" t="str">
        <f>IF(AND(G8=1,DF_Calc!G$4=Model_Lists!$A$4),G$1,"")</f>
        <v/>
      </c>
      <c r="Y8" t="str">
        <f>IF(AND(H8=1,DF_Calc!H$4=Model_Lists!$A$4),H$1,"")</f>
        <v/>
      </c>
      <c r="Z8" t="str">
        <f>IF(AND(I8=1,DF_Calc!I$4=Model_Lists!$A$4),I$1,"")</f>
        <v/>
      </c>
      <c r="AA8" t="str">
        <f>IF(AND(J8=1,DF_Calc!J$4=Model_Lists!$A$4),J$1,"")</f>
        <v/>
      </c>
    </row>
    <row r="9" spans="1:27">
      <c r="A9" t="s">
        <v>109</v>
      </c>
      <c r="B9" t="s">
        <v>83</v>
      </c>
      <c r="C9">
        <v>1</v>
      </c>
      <c r="D9">
        <v>0</v>
      </c>
      <c r="E9">
        <v>1</v>
      </c>
      <c r="F9">
        <v>0</v>
      </c>
      <c r="G9">
        <v>0</v>
      </c>
      <c r="H9">
        <v>0</v>
      </c>
      <c r="I9">
        <v>0</v>
      </c>
      <c r="J9">
        <v>0</v>
      </c>
      <c r="K9" t="str">
        <f>'3. Hazards'!F28</f>
        <v>Select One</v>
      </c>
      <c r="L9">
        <f t="shared" si="0"/>
        <v>2</v>
      </c>
      <c r="M9">
        <f>'3. Hazards'!$G28</f>
        <v>0</v>
      </c>
      <c r="N9" t="str">
        <f t="shared" si="1"/>
        <v>-</v>
      </c>
      <c r="O9" t="b">
        <f>'3. Hazards'!$G28=O$1</f>
        <v>0</v>
      </c>
      <c r="P9" t="b">
        <f>'3. Hazards'!$G28=P$1</f>
        <v>0</v>
      </c>
      <c r="Q9" t="b">
        <f>'3. Hazards'!$G28=Q$1</f>
        <v>0</v>
      </c>
      <c r="R9" t="str">
        <f>IF(ISBLANK('3. Hazards'!H28),"",'3. Hazards'!H28)</f>
        <v/>
      </c>
      <c r="S9" t="str">
        <f t="shared" si="2"/>
        <v>💦🌊</v>
      </c>
      <c r="T9" t="str">
        <f>IF(AND(C9=1,DF_Calc!C$4=Model_Lists!$A$4),C$1,"")</f>
        <v>💦</v>
      </c>
      <c r="U9" t="str">
        <f>IF(AND(D9=1,DF_Calc!D$4=Model_Lists!$A$4),D$1,"")</f>
        <v/>
      </c>
      <c r="V9" t="str">
        <f>IF(AND(E9=1,DF_Calc!E$4=Model_Lists!$A$4),E$1,"")</f>
        <v>🌊</v>
      </c>
      <c r="W9" t="str">
        <f>IF(AND(F9=1,DF_Calc!F$4=Model_Lists!$A$4),F$1,"")</f>
        <v/>
      </c>
      <c r="X9" t="str">
        <f>IF(AND(G9=1,DF_Calc!G$4=Model_Lists!$A$4),G$1,"")</f>
        <v/>
      </c>
      <c r="Y9" t="str">
        <f>IF(AND(H9=1,DF_Calc!H$4=Model_Lists!$A$4),H$1,"")</f>
        <v/>
      </c>
      <c r="Z9" t="str">
        <f>IF(AND(I9=1,DF_Calc!I$4=Model_Lists!$A$4),I$1,"")</f>
        <v/>
      </c>
      <c r="AA9" t="str">
        <f>IF(AND(J9=1,DF_Calc!J$4=Model_Lists!$A$4),J$1,"")</f>
        <v/>
      </c>
    </row>
    <row r="10" spans="1:27">
      <c r="A10" t="s">
        <v>110</v>
      </c>
      <c r="B10" t="s">
        <v>2</v>
      </c>
      <c r="C10">
        <v>1</v>
      </c>
      <c r="D10">
        <v>0</v>
      </c>
      <c r="E10">
        <v>0</v>
      </c>
      <c r="F10">
        <v>0</v>
      </c>
      <c r="G10">
        <v>0</v>
      </c>
      <c r="H10">
        <v>0</v>
      </c>
      <c r="I10">
        <v>0</v>
      </c>
      <c r="J10">
        <v>0</v>
      </c>
      <c r="K10" t="str">
        <f>'3. Hazards'!F29</f>
        <v>Select One</v>
      </c>
      <c r="L10">
        <f t="shared" si="0"/>
        <v>1</v>
      </c>
      <c r="M10">
        <f>'3. Hazards'!$G29</f>
        <v>0</v>
      </c>
      <c r="N10" t="str">
        <f t="shared" si="1"/>
        <v>-</v>
      </c>
      <c r="O10" t="b">
        <f>'3. Hazards'!$G29=O$1</f>
        <v>0</v>
      </c>
      <c r="P10" t="b">
        <f>'3. Hazards'!$G29=P$1</f>
        <v>0</v>
      </c>
      <c r="Q10" t="b">
        <f>'3. Hazards'!$G29=Q$1</f>
        <v>0</v>
      </c>
      <c r="R10" t="str">
        <f>IF(ISBLANK('3. Hazards'!H29),"",'3. Hazards'!H29)</f>
        <v/>
      </c>
      <c r="S10" t="str">
        <f t="shared" si="2"/>
        <v>💦</v>
      </c>
      <c r="T10" t="str">
        <f>IF(AND(C10=1,DF_Calc!C$4=Model_Lists!$A$4),C$1,"")</f>
        <v>💦</v>
      </c>
      <c r="U10" t="str">
        <f>IF(AND(D10=1,DF_Calc!D$4=Model_Lists!$A$4),D$1,"")</f>
        <v/>
      </c>
      <c r="V10" t="str">
        <f>IF(AND(E10=1,DF_Calc!E$4=Model_Lists!$A$4),E$1,"")</f>
        <v/>
      </c>
      <c r="W10" t="str">
        <f>IF(AND(F10=1,DF_Calc!F$4=Model_Lists!$A$4),F$1,"")</f>
        <v/>
      </c>
      <c r="X10" t="str">
        <f>IF(AND(G10=1,DF_Calc!G$4=Model_Lists!$A$4),G$1,"")</f>
        <v/>
      </c>
      <c r="Y10" t="str">
        <f>IF(AND(H10=1,DF_Calc!H$4=Model_Lists!$A$4),H$1,"")</f>
        <v/>
      </c>
      <c r="Z10" t="str">
        <f>IF(AND(I10=1,DF_Calc!I$4=Model_Lists!$A$4),I$1,"")</f>
        <v/>
      </c>
      <c r="AA10" t="str">
        <f>IF(AND(J10=1,DF_Calc!J$4=Model_Lists!$A$4),J$1,"")</f>
        <v/>
      </c>
    </row>
    <row r="11" spans="1:27">
      <c r="A11" t="s">
        <v>111</v>
      </c>
      <c r="B11" t="s">
        <v>86</v>
      </c>
      <c r="C11">
        <v>0</v>
      </c>
      <c r="D11">
        <v>0</v>
      </c>
      <c r="E11">
        <v>0</v>
      </c>
      <c r="F11">
        <v>0</v>
      </c>
      <c r="G11">
        <v>0</v>
      </c>
      <c r="H11">
        <v>1</v>
      </c>
      <c r="I11">
        <v>0</v>
      </c>
      <c r="J11">
        <v>0</v>
      </c>
      <c r="K11" t="str">
        <f>'3. Hazards'!F30</f>
        <v>Select One</v>
      </c>
      <c r="L11">
        <f t="shared" si="0"/>
        <v>1</v>
      </c>
      <c r="M11">
        <f>'3. Hazards'!$G30</f>
        <v>0</v>
      </c>
      <c r="N11" t="str">
        <f t="shared" si="1"/>
        <v>-</v>
      </c>
      <c r="O11" t="b">
        <f>'3. Hazards'!$G30=O$1</f>
        <v>0</v>
      </c>
      <c r="P11" t="b">
        <f>'3. Hazards'!$G30=P$1</f>
        <v>0</v>
      </c>
      <c r="Q11" t="b">
        <f>'3. Hazards'!$G30=Q$1</f>
        <v>0</v>
      </c>
      <c r="R11" t="str">
        <f>IF(ISBLANK('3. Hazards'!H30),"",'3. Hazards'!H30)</f>
        <v/>
      </c>
      <c r="S11" t="str">
        <f t="shared" si="2"/>
        <v>🌵</v>
      </c>
      <c r="T11" t="str">
        <f>IF(AND(C11=1,DF_Calc!C$4=Model_Lists!$A$4),C$1,"")</f>
        <v/>
      </c>
      <c r="U11" t="str">
        <f>IF(AND(D11=1,DF_Calc!D$4=Model_Lists!$A$4),D$1,"")</f>
        <v/>
      </c>
      <c r="V11" t="str">
        <f>IF(AND(E11=1,DF_Calc!E$4=Model_Lists!$A$4),E$1,"")</f>
        <v/>
      </c>
      <c r="W11" t="str">
        <f>IF(AND(F11=1,DF_Calc!F$4=Model_Lists!$A$4),F$1,"")</f>
        <v/>
      </c>
      <c r="X11" t="str">
        <f>IF(AND(G11=1,DF_Calc!G$4=Model_Lists!$A$4),G$1,"")</f>
        <v/>
      </c>
      <c r="Y11" t="str">
        <f>IF(AND(H11=1,DF_Calc!H$4=Model_Lists!$A$4),H$1,"")</f>
        <v>🌵</v>
      </c>
      <c r="Z11" t="str">
        <f>IF(AND(I11=1,DF_Calc!I$4=Model_Lists!$A$4),I$1,"")</f>
        <v/>
      </c>
      <c r="AA11" t="str">
        <f>IF(AND(J11=1,DF_Calc!J$4=Model_Lists!$A$4),J$1,"")</f>
        <v/>
      </c>
    </row>
    <row r="12" spans="1:27">
      <c r="A12" t="s">
        <v>112</v>
      </c>
      <c r="B12" t="s">
        <v>71</v>
      </c>
      <c r="C12">
        <v>0</v>
      </c>
      <c r="D12">
        <v>0</v>
      </c>
      <c r="E12">
        <v>0</v>
      </c>
      <c r="F12">
        <v>0</v>
      </c>
      <c r="G12">
        <v>0</v>
      </c>
      <c r="H12">
        <v>1</v>
      </c>
      <c r="I12">
        <v>0</v>
      </c>
      <c r="J12">
        <v>0</v>
      </c>
      <c r="K12" t="str">
        <f>'3. Hazards'!F31</f>
        <v>Select One</v>
      </c>
      <c r="L12">
        <f t="shared" si="0"/>
        <v>1</v>
      </c>
      <c r="M12">
        <f>'3. Hazards'!$G31</f>
        <v>0</v>
      </c>
      <c r="N12" t="str">
        <f t="shared" si="1"/>
        <v>-</v>
      </c>
      <c r="O12" t="b">
        <f>'3. Hazards'!$G31=O$1</f>
        <v>0</v>
      </c>
      <c r="P12" t="b">
        <f>'3. Hazards'!$G31=P$1</f>
        <v>0</v>
      </c>
      <c r="Q12" t="b">
        <f>'3. Hazards'!$G31=Q$1</f>
        <v>0</v>
      </c>
      <c r="R12" t="str">
        <f>IF(ISBLANK('3. Hazards'!H31),"",'3. Hazards'!H31)</f>
        <v/>
      </c>
      <c r="S12" t="str">
        <f t="shared" si="2"/>
        <v>🌵</v>
      </c>
      <c r="T12" t="str">
        <f>IF(AND(C12=1,DF_Calc!C$4=Model_Lists!$A$4),C$1,"")</f>
        <v/>
      </c>
      <c r="U12" t="str">
        <f>IF(AND(D12=1,DF_Calc!D$4=Model_Lists!$A$4),D$1,"")</f>
        <v/>
      </c>
      <c r="V12" t="str">
        <f>IF(AND(E12=1,DF_Calc!E$4=Model_Lists!$A$4),E$1,"")</f>
        <v/>
      </c>
      <c r="W12" t="str">
        <f>IF(AND(F12=1,DF_Calc!F$4=Model_Lists!$A$4),F$1,"")</f>
        <v/>
      </c>
      <c r="X12" t="str">
        <f>IF(AND(G12=1,DF_Calc!G$4=Model_Lists!$A$4),G$1,"")</f>
        <v/>
      </c>
      <c r="Y12" t="str">
        <f>IF(AND(H12=1,DF_Calc!H$4=Model_Lists!$A$4),H$1,"")</f>
        <v>🌵</v>
      </c>
      <c r="Z12" t="str">
        <f>IF(AND(I12=1,DF_Calc!I$4=Model_Lists!$A$4),I$1,"")</f>
        <v/>
      </c>
      <c r="AA12" t="str">
        <f>IF(AND(J12=1,DF_Calc!J$4=Model_Lists!$A$4),J$1,"")</f>
        <v/>
      </c>
    </row>
    <row r="13" spans="1:27">
      <c r="A13" t="s">
        <v>113</v>
      </c>
      <c r="B13" t="s">
        <v>72</v>
      </c>
      <c r="C13">
        <v>1</v>
      </c>
      <c r="D13">
        <v>1</v>
      </c>
      <c r="E13">
        <v>1</v>
      </c>
      <c r="F13">
        <v>0</v>
      </c>
      <c r="G13">
        <v>0</v>
      </c>
      <c r="H13">
        <v>0</v>
      </c>
      <c r="I13">
        <v>0</v>
      </c>
      <c r="J13">
        <v>0</v>
      </c>
      <c r="K13" t="str">
        <f>'3. Hazards'!F32</f>
        <v>Select One</v>
      </c>
      <c r="L13">
        <f t="shared" si="0"/>
        <v>3</v>
      </c>
      <c r="M13">
        <f>'3. Hazards'!$G32</f>
        <v>0</v>
      </c>
      <c r="N13" t="str">
        <f t="shared" si="1"/>
        <v>-</v>
      </c>
      <c r="O13" t="b">
        <f>'3. Hazards'!$G32=O$1</f>
        <v>0</v>
      </c>
      <c r="P13" t="b">
        <f>'3. Hazards'!$G32=P$1</f>
        <v>0</v>
      </c>
      <c r="Q13" t="b">
        <f>'3. Hazards'!$G32=Q$1</f>
        <v>0</v>
      </c>
      <c r="R13" t="str">
        <f>IF(ISBLANK('3. Hazards'!H32),"",'3. Hazards'!H32)</f>
        <v/>
      </c>
      <c r="S13" t="str">
        <f t="shared" si="2"/>
        <v>💦🌧🌊</v>
      </c>
      <c r="T13" t="str">
        <f>IF(AND(C13=1,DF_Calc!C$4=Model_Lists!$A$4),C$1,"")</f>
        <v>💦</v>
      </c>
      <c r="U13" t="str">
        <f>IF(AND(D13=1,DF_Calc!D$4=Model_Lists!$A$4),D$1,"")</f>
        <v>🌧</v>
      </c>
      <c r="V13" t="str">
        <f>IF(AND(E13=1,DF_Calc!E$4=Model_Lists!$A$4),E$1,"")</f>
        <v>🌊</v>
      </c>
      <c r="W13" t="str">
        <f>IF(AND(F13=1,DF_Calc!F$4=Model_Lists!$A$4),F$1,"")</f>
        <v/>
      </c>
      <c r="X13" t="str">
        <f>IF(AND(G13=1,DF_Calc!G$4=Model_Lists!$A$4),G$1,"")</f>
        <v/>
      </c>
      <c r="Y13" t="str">
        <f>IF(AND(H13=1,DF_Calc!H$4=Model_Lists!$A$4),H$1,"")</f>
        <v/>
      </c>
      <c r="Z13" t="str">
        <f>IF(AND(I13=1,DF_Calc!I$4=Model_Lists!$A$4),I$1,"")</f>
        <v/>
      </c>
      <c r="AA13" t="str">
        <f>IF(AND(J13=1,DF_Calc!J$4=Model_Lists!$A$4),J$1,"")</f>
        <v/>
      </c>
    </row>
    <row r="14" spans="1:27">
      <c r="A14" t="s">
        <v>114</v>
      </c>
      <c r="B14" t="s">
        <v>73</v>
      </c>
      <c r="C14">
        <v>0</v>
      </c>
      <c r="D14">
        <v>0</v>
      </c>
      <c r="E14">
        <v>0</v>
      </c>
      <c r="F14">
        <v>1</v>
      </c>
      <c r="G14">
        <v>0</v>
      </c>
      <c r="H14">
        <v>0</v>
      </c>
      <c r="I14">
        <v>1</v>
      </c>
      <c r="J14">
        <v>1</v>
      </c>
      <c r="K14" t="str">
        <f>'3. Hazards'!F33</f>
        <v>Select One</v>
      </c>
      <c r="L14">
        <f t="shared" si="0"/>
        <v>3</v>
      </c>
      <c r="M14">
        <f>'3. Hazards'!$G33</f>
        <v>0</v>
      </c>
      <c r="N14" t="str">
        <f t="shared" si="1"/>
        <v>-</v>
      </c>
      <c r="O14" t="b">
        <f>'3. Hazards'!$G33=O$1</f>
        <v>0</v>
      </c>
      <c r="P14" t="b">
        <f>'3. Hazards'!$G33=P$1</f>
        <v>0</v>
      </c>
      <c r="Q14" t="b">
        <f>'3. Hazards'!$G33=Q$1</f>
        <v>0</v>
      </c>
      <c r="R14" t="str">
        <f>IF(ISBLANK('3. Hazards'!H33),"",'3. Hazards'!H33)</f>
        <v/>
      </c>
      <c r="S14" t="str">
        <f t="shared" si="2"/>
        <v>🔥🌡☀️</v>
      </c>
      <c r="T14" t="str">
        <f>IF(AND(C14=1,DF_Calc!C$4=Model_Lists!$A$4),C$1,"")</f>
        <v/>
      </c>
      <c r="U14" t="str">
        <f>IF(AND(D14=1,DF_Calc!D$4=Model_Lists!$A$4),D$1,"")</f>
        <v/>
      </c>
      <c r="V14" t="str">
        <f>IF(AND(E14=1,DF_Calc!E$4=Model_Lists!$A$4),E$1,"")</f>
        <v/>
      </c>
      <c r="W14" t="str">
        <f>IF(AND(F14=1,DF_Calc!F$4=Model_Lists!$A$4),F$1,"")</f>
        <v>🔥</v>
      </c>
      <c r="X14" t="str">
        <f>IF(AND(G14=1,DF_Calc!G$4=Model_Lists!$A$4),G$1,"")</f>
        <v/>
      </c>
      <c r="Y14" t="str">
        <f>IF(AND(H14=1,DF_Calc!H$4=Model_Lists!$A$4),H$1,"")</f>
        <v/>
      </c>
      <c r="Z14" t="str">
        <f>IF(AND(I14=1,DF_Calc!I$4=Model_Lists!$A$4),I$1,"")</f>
        <v>🌡</v>
      </c>
      <c r="AA14" t="str">
        <f>IF(AND(J14=1,DF_Calc!J$4=Model_Lists!$A$4),J$1,"")</f>
        <v>☀️</v>
      </c>
    </row>
    <row r="15" spans="1:27">
      <c r="A15" t="s">
        <v>115</v>
      </c>
      <c r="B15" t="s">
        <v>74</v>
      </c>
      <c r="C15">
        <v>0</v>
      </c>
      <c r="D15">
        <v>0</v>
      </c>
      <c r="E15">
        <v>0</v>
      </c>
      <c r="F15">
        <v>0</v>
      </c>
      <c r="G15">
        <v>1</v>
      </c>
      <c r="H15">
        <v>0</v>
      </c>
      <c r="I15">
        <v>0</v>
      </c>
      <c r="J15">
        <v>0</v>
      </c>
      <c r="K15" t="str">
        <f>'3. Hazards'!F34</f>
        <v>Select One</v>
      </c>
      <c r="L15">
        <f t="shared" si="0"/>
        <v>1</v>
      </c>
      <c r="M15">
        <f>'3. Hazards'!$G34</f>
        <v>0</v>
      </c>
      <c r="N15" t="str">
        <f t="shared" si="1"/>
        <v>-</v>
      </c>
      <c r="O15" t="b">
        <f>'3. Hazards'!$G34=O$1</f>
        <v>0</v>
      </c>
      <c r="P15" t="b">
        <f>'3. Hazards'!$G34=P$1</f>
        <v>0</v>
      </c>
      <c r="Q15" t="b">
        <f>'3. Hazards'!$G34=Q$1</f>
        <v>0</v>
      </c>
      <c r="R15" t="str">
        <f>IF(ISBLANK('3. Hazards'!H34),"",'3. Hazards'!H34)</f>
        <v/>
      </c>
      <c r="S15" t="str">
        <f t="shared" si="2"/>
        <v>💨</v>
      </c>
      <c r="T15" t="str">
        <f>IF(AND(C15=1,DF_Calc!C$4=Model_Lists!$A$4),C$1,"")</f>
        <v/>
      </c>
      <c r="U15" t="str">
        <f>IF(AND(D15=1,DF_Calc!D$4=Model_Lists!$A$4),D$1,"")</f>
        <v/>
      </c>
      <c r="V15" t="str">
        <f>IF(AND(E15=1,DF_Calc!E$4=Model_Lists!$A$4),E$1,"")</f>
        <v/>
      </c>
      <c r="W15" t="str">
        <f>IF(AND(F15=1,DF_Calc!F$4=Model_Lists!$A$4),F$1,"")</f>
        <v/>
      </c>
      <c r="X15" t="str">
        <f>IF(AND(G15=1,DF_Calc!G$4=Model_Lists!$A$4),G$1,"")</f>
        <v>💨</v>
      </c>
      <c r="Y15" t="str">
        <f>IF(AND(H15=1,DF_Calc!H$4=Model_Lists!$A$4),H$1,"")</f>
        <v/>
      </c>
      <c r="Z15" t="str">
        <f>IF(AND(I15=1,DF_Calc!I$4=Model_Lists!$A$4),I$1,"")</f>
        <v/>
      </c>
      <c r="AA15" t="str">
        <f>IF(AND(J15=1,DF_Calc!J$4=Model_Lists!$A$4),J$1,"")</f>
        <v/>
      </c>
    </row>
    <row r="16" spans="1:27">
      <c r="A16" t="s">
        <v>116</v>
      </c>
      <c r="B16" t="s">
        <v>75</v>
      </c>
      <c r="C16">
        <v>0</v>
      </c>
      <c r="D16">
        <v>1</v>
      </c>
      <c r="E16">
        <v>0</v>
      </c>
      <c r="F16">
        <v>0</v>
      </c>
      <c r="G16">
        <v>0</v>
      </c>
      <c r="H16">
        <v>0</v>
      </c>
      <c r="I16">
        <v>0</v>
      </c>
      <c r="J16">
        <v>0</v>
      </c>
      <c r="K16" t="str">
        <f>'3. Hazards'!F35</f>
        <v>Select One</v>
      </c>
      <c r="L16">
        <f t="shared" si="0"/>
        <v>1</v>
      </c>
      <c r="M16">
        <f>'3. Hazards'!$G35</f>
        <v>0</v>
      </c>
      <c r="N16" t="str">
        <f t="shared" si="1"/>
        <v>-</v>
      </c>
      <c r="O16" t="b">
        <f>'3. Hazards'!$G35=O$1</f>
        <v>0</v>
      </c>
      <c r="P16" t="b">
        <f>'3. Hazards'!$G35=P$1</f>
        <v>0</v>
      </c>
      <c r="Q16" t="b">
        <f>'3. Hazards'!$G35=Q$1</f>
        <v>0</v>
      </c>
      <c r="R16" t="str">
        <f>IF(ISBLANK('3. Hazards'!H35),"",'3. Hazards'!H35)</f>
        <v/>
      </c>
      <c r="S16" t="str">
        <f t="shared" si="2"/>
        <v>🌧</v>
      </c>
      <c r="T16" t="str">
        <f>IF(AND(C16=1,DF_Calc!C$4=Model_Lists!$A$4),C$1,"")</f>
        <v/>
      </c>
      <c r="U16" t="str">
        <f>IF(AND(D16=1,DF_Calc!D$4=Model_Lists!$A$4),D$1,"")</f>
        <v>🌧</v>
      </c>
      <c r="V16" t="str">
        <f>IF(AND(E16=1,DF_Calc!E$4=Model_Lists!$A$4),E$1,"")</f>
        <v/>
      </c>
      <c r="W16" t="str">
        <f>IF(AND(F16=1,DF_Calc!F$4=Model_Lists!$A$4),F$1,"")</f>
        <v/>
      </c>
      <c r="X16" t="str">
        <f>IF(AND(G16=1,DF_Calc!G$4=Model_Lists!$A$4),G$1,"")</f>
        <v/>
      </c>
      <c r="Y16" t="str">
        <f>IF(AND(H16=1,DF_Calc!H$4=Model_Lists!$A$4),H$1,"")</f>
        <v/>
      </c>
      <c r="Z16" t="str">
        <f>IF(AND(I16=1,DF_Calc!I$4=Model_Lists!$A$4),I$1,"")</f>
        <v/>
      </c>
      <c r="AA16" t="str">
        <f>IF(AND(J16=1,DF_Calc!J$4=Model_Lists!$A$4),J$1,"")</f>
        <v/>
      </c>
    </row>
    <row r="17" spans="1:27">
      <c r="A17" t="s">
        <v>117</v>
      </c>
      <c r="B17" t="s">
        <v>76</v>
      </c>
      <c r="C17">
        <v>0</v>
      </c>
      <c r="D17">
        <v>1</v>
      </c>
      <c r="E17">
        <v>0</v>
      </c>
      <c r="F17">
        <v>0</v>
      </c>
      <c r="G17">
        <v>0</v>
      </c>
      <c r="H17">
        <v>0</v>
      </c>
      <c r="I17">
        <v>0</v>
      </c>
      <c r="J17">
        <v>0</v>
      </c>
      <c r="K17" t="str">
        <f>'3. Hazards'!F36</f>
        <v>Select One</v>
      </c>
      <c r="L17">
        <f t="shared" si="0"/>
        <v>1</v>
      </c>
      <c r="M17">
        <f>'3. Hazards'!$G36</f>
        <v>0</v>
      </c>
      <c r="N17" t="str">
        <f t="shared" si="1"/>
        <v>-</v>
      </c>
      <c r="O17" t="b">
        <f>'3. Hazards'!$G36=O$1</f>
        <v>0</v>
      </c>
      <c r="P17" t="b">
        <f>'3. Hazards'!$G36=P$1</f>
        <v>0</v>
      </c>
      <c r="Q17" t="b">
        <f>'3. Hazards'!$G36=Q$1</f>
        <v>0</v>
      </c>
      <c r="R17" t="str">
        <f>IF(ISBLANK('3. Hazards'!H36),"",'3. Hazards'!H36)</f>
        <v/>
      </c>
      <c r="S17" t="str">
        <f t="shared" si="2"/>
        <v>🌧</v>
      </c>
      <c r="T17" t="str">
        <f>IF(AND(C17=1,DF_Calc!C$4=Model_Lists!$A$4),C$1,"")</f>
        <v/>
      </c>
      <c r="U17" t="str">
        <f>IF(AND(D17=1,DF_Calc!D$4=Model_Lists!$A$4),D$1,"")</f>
        <v>🌧</v>
      </c>
      <c r="V17" t="str">
        <f>IF(AND(E17=1,DF_Calc!E$4=Model_Lists!$A$4),E$1,"")</f>
        <v/>
      </c>
      <c r="W17" t="str">
        <f>IF(AND(F17=1,DF_Calc!F$4=Model_Lists!$A$4),F$1,"")</f>
        <v/>
      </c>
      <c r="X17" t="str">
        <f>IF(AND(G17=1,DF_Calc!G$4=Model_Lists!$A$4),G$1,"")</f>
        <v/>
      </c>
      <c r="Y17" t="str">
        <f>IF(AND(H17=1,DF_Calc!H$4=Model_Lists!$A$4),H$1,"")</f>
        <v/>
      </c>
      <c r="Z17" t="str">
        <f>IF(AND(I17=1,DF_Calc!I$4=Model_Lists!$A$4),I$1,"")</f>
        <v/>
      </c>
      <c r="AA17" t="str">
        <f>IF(AND(J17=1,DF_Calc!J$4=Model_Lists!$A$4),J$1,"")</f>
        <v/>
      </c>
    </row>
    <row r="18" spans="1:27">
      <c r="A18" t="s">
        <v>118</v>
      </c>
      <c r="B18" t="s">
        <v>1</v>
      </c>
      <c r="C18">
        <v>1</v>
      </c>
      <c r="D18">
        <v>0</v>
      </c>
      <c r="E18">
        <v>1</v>
      </c>
      <c r="F18">
        <v>0</v>
      </c>
      <c r="G18">
        <v>0</v>
      </c>
      <c r="H18">
        <v>0</v>
      </c>
      <c r="I18">
        <v>0</v>
      </c>
      <c r="J18">
        <v>0</v>
      </c>
      <c r="K18" t="str">
        <f>'3. Hazards'!F37</f>
        <v>Select One</v>
      </c>
      <c r="L18">
        <f t="shared" si="0"/>
        <v>2</v>
      </c>
      <c r="M18">
        <f>'3. Hazards'!$G37</f>
        <v>0</v>
      </c>
      <c r="N18" t="str">
        <f t="shared" si="1"/>
        <v>-</v>
      </c>
      <c r="O18" t="b">
        <f>'3. Hazards'!$G37=O$1</f>
        <v>0</v>
      </c>
      <c r="P18" t="b">
        <f>'3. Hazards'!$G37=P$1</f>
        <v>0</v>
      </c>
      <c r="Q18" t="b">
        <f>'3. Hazards'!$G37=Q$1</f>
        <v>0</v>
      </c>
      <c r="R18" t="str">
        <f>IF(ISBLANK('3. Hazards'!H37),"",'3. Hazards'!H37)</f>
        <v/>
      </c>
      <c r="S18" t="str">
        <f t="shared" si="2"/>
        <v>💦🌊</v>
      </c>
      <c r="T18" t="str">
        <f>IF(AND(C18=1,DF_Calc!C$4=Model_Lists!$A$4),C$1,"")</f>
        <v>💦</v>
      </c>
      <c r="U18" t="str">
        <f>IF(AND(D18=1,DF_Calc!D$4=Model_Lists!$A$4),D$1,"")</f>
        <v/>
      </c>
      <c r="V18" t="str">
        <f>IF(AND(E18=1,DF_Calc!E$4=Model_Lists!$A$4),E$1,"")</f>
        <v>🌊</v>
      </c>
      <c r="W18" t="str">
        <f>IF(AND(F18=1,DF_Calc!F$4=Model_Lists!$A$4),F$1,"")</f>
        <v/>
      </c>
      <c r="X18" t="str">
        <f>IF(AND(G18=1,DF_Calc!G$4=Model_Lists!$A$4),G$1,"")</f>
        <v/>
      </c>
      <c r="Y18" t="str">
        <f>IF(AND(H18=1,DF_Calc!H$4=Model_Lists!$A$4),H$1,"")</f>
        <v/>
      </c>
      <c r="Z18" t="str">
        <f>IF(AND(I18=1,DF_Calc!I$4=Model_Lists!$A$4),I$1,"")</f>
        <v/>
      </c>
      <c r="AA18" t="str">
        <f>IF(AND(J18=1,DF_Calc!J$4=Model_Lists!$A$4),J$1,"")</f>
        <v/>
      </c>
    </row>
    <row r="19" spans="1:27">
      <c r="A19" t="s">
        <v>119</v>
      </c>
      <c r="B19" t="s">
        <v>77</v>
      </c>
      <c r="C19">
        <v>0</v>
      </c>
      <c r="D19">
        <v>0</v>
      </c>
      <c r="E19">
        <v>0</v>
      </c>
      <c r="F19">
        <v>0</v>
      </c>
      <c r="G19">
        <v>1</v>
      </c>
      <c r="H19">
        <v>0</v>
      </c>
      <c r="I19">
        <v>0</v>
      </c>
      <c r="J19">
        <v>0</v>
      </c>
      <c r="K19" t="str">
        <f>'3. Hazards'!F38</f>
        <v>Select One</v>
      </c>
      <c r="L19">
        <f t="shared" si="0"/>
        <v>1</v>
      </c>
      <c r="M19">
        <f>'3. Hazards'!$G38</f>
        <v>0</v>
      </c>
      <c r="N19" t="str">
        <f t="shared" si="1"/>
        <v>-</v>
      </c>
      <c r="O19" t="b">
        <f>'3. Hazards'!$G38=O$1</f>
        <v>0</v>
      </c>
      <c r="P19" t="b">
        <f>'3. Hazards'!$G38=P$1</f>
        <v>0</v>
      </c>
      <c r="Q19" t="b">
        <f>'3. Hazards'!$G38=Q$1</f>
        <v>0</v>
      </c>
      <c r="R19" t="str">
        <f>IF(ISBLANK('3. Hazards'!H38),"",'3. Hazards'!H38)</f>
        <v/>
      </c>
      <c r="S19" t="str">
        <f t="shared" si="2"/>
        <v>💨</v>
      </c>
      <c r="T19" t="str">
        <f>IF(AND(C19=1,DF_Calc!C$4=Model_Lists!$A$4),C$1,"")</f>
        <v/>
      </c>
      <c r="U19" t="str">
        <f>IF(AND(D19=1,DF_Calc!D$4=Model_Lists!$A$4),D$1,"")</f>
        <v/>
      </c>
      <c r="V19" t="str">
        <f>IF(AND(E19=1,DF_Calc!E$4=Model_Lists!$A$4),E$1,"")</f>
        <v/>
      </c>
      <c r="W19" t="str">
        <f>IF(AND(F19=1,DF_Calc!F$4=Model_Lists!$A$4),F$1,"")</f>
        <v/>
      </c>
      <c r="X19" t="str">
        <f>IF(AND(G19=1,DF_Calc!G$4=Model_Lists!$A$4),G$1,"")</f>
        <v>💨</v>
      </c>
      <c r="Y19" t="str">
        <f>IF(AND(H19=1,DF_Calc!H$4=Model_Lists!$A$4),H$1,"")</f>
        <v/>
      </c>
      <c r="Z19" t="str">
        <f>IF(AND(I19=1,DF_Calc!I$4=Model_Lists!$A$4),I$1,"")</f>
        <v/>
      </c>
      <c r="AA19" t="str">
        <f>IF(AND(J19=1,DF_Calc!J$4=Model_Lists!$A$4),J$1,"")</f>
        <v/>
      </c>
    </row>
    <row r="20" spans="1:27">
      <c r="A20" t="s">
        <v>120</v>
      </c>
      <c r="B20" t="s">
        <v>78</v>
      </c>
      <c r="C20">
        <v>0</v>
      </c>
      <c r="D20">
        <v>0</v>
      </c>
      <c r="E20">
        <v>0</v>
      </c>
      <c r="F20">
        <v>0</v>
      </c>
      <c r="G20">
        <v>1</v>
      </c>
      <c r="H20">
        <v>0</v>
      </c>
      <c r="I20">
        <v>0</v>
      </c>
      <c r="J20">
        <v>0</v>
      </c>
      <c r="K20" t="str">
        <f>'3. Hazards'!F39</f>
        <v>Select One</v>
      </c>
      <c r="L20">
        <f t="shared" si="0"/>
        <v>1</v>
      </c>
      <c r="M20">
        <f>'3. Hazards'!$G39</f>
        <v>0</v>
      </c>
      <c r="N20" t="str">
        <f t="shared" si="1"/>
        <v>-</v>
      </c>
      <c r="O20" t="b">
        <f>'3. Hazards'!$G39=O$1</f>
        <v>0</v>
      </c>
      <c r="P20" t="b">
        <f>'3. Hazards'!$G39=P$1</f>
        <v>0</v>
      </c>
      <c r="Q20" t="b">
        <f>'3. Hazards'!$G39=Q$1</f>
        <v>0</v>
      </c>
      <c r="R20" t="str">
        <f>IF(ISBLANK('3. Hazards'!H39),"",'3. Hazards'!H39)</f>
        <v/>
      </c>
      <c r="S20" t="str">
        <f t="shared" si="2"/>
        <v>💨</v>
      </c>
      <c r="T20" t="str">
        <f>IF(AND(C20=1,DF_Calc!C$4=Model_Lists!$A$4),C$1,"")</f>
        <v/>
      </c>
      <c r="U20" t="str">
        <f>IF(AND(D20=1,DF_Calc!D$4=Model_Lists!$A$4),D$1,"")</f>
        <v/>
      </c>
      <c r="V20" t="str">
        <f>IF(AND(E20=1,DF_Calc!E$4=Model_Lists!$A$4),E$1,"")</f>
        <v/>
      </c>
      <c r="W20" t="str">
        <f>IF(AND(F20=1,DF_Calc!F$4=Model_Lists!$A$4),F$1,"")</f>
        <v/>
      </c>
      <c r="X20" t="str">
        <f>IF(AND(G20=1,DF_Calc!G$4=Model_Lists!$A$4),G$1,"")</f>
        <v>💨</v>
      </c>
      <c r="Y20" t="str">
        <f>IF(AND(H20=1,DF_Calc!H$4=Model_Lists!$A$4),H$1,"")</f>
        <v/>
      </c>
      <c r="Z20" t="str">
        <f>IF(AND(I20=1,DF_Calc!I$4=Model_Lists!$A$4),I$1,"")</f>
        <v/>
      </c>
      <c r="AA20" t="str">
        <f>IF(AND(J20=1,DF_Calc!J$4=Model_Lists!$A$4),J$1,"")</f>
        <v/>
      </c>
    </row>
    <row r="21" spans="1:27">
      <c r="A21" t="s">
        <v>101</v>
      </c>
      <c r="B21" t="s">
        <v>79</v>
      </c>
      <c r="C21">
        <v>0</v>
      </c>
      <c r="D21">
        <v>0</v>
      </c>
      <c r="E21">
        <v>1</v>
      </c>
      <c r="F21">
        <v>0</v>
      </c>
      <c r="G21">
        <v>0</v>
      </c>
      <c r="H21">
        <v>0</v>
      </c>
      <c r="I21">
        <v>0</v>
      </c>
      <c r="J21">
        <v>0</v>
      </c>
      <c r="K21" t="str">
        <f>'3. Hazards'!F40</f>
        <v>Select One</v>
      </c>
      <c r="L21">
        <f t="shared" si="0"/>
        <v>1</v>
      </c>
      <c r="M21">
        <f>'3. Hazards'!$G40</f>
        <v>0</v>
      </c>
      <c r="N21" t="str">
        <f t="shared" si="1"/>
        <v>-</v>
      </c>
      <c r="O21" t="b">
        <f>'3. Hazards'!$G40=O$1</f>
        <v>0</v>
      </c>
      <c r="P21" t="b">
        <f>'3. Hazards'!$G40=P$1</f>
        <v>0</v>
      </c>
      <c r="Q21" t="b">
        <f>'3. Hazards'!$G40=Q$1</f>
        <v>0</v>
      </c>
      <c r="R21" t="str">
        <f>IF(ISBLANK('3. Hazards'!H40),"",'3. Hazards'!H40)</f>
        <v/>
      </c>
      <c r="S21" t="str">
        <f t="shared" si="2"/>
        <v>🌊</v>
      </c>
      <c r="T21" t="str">
        <f>IF(AND(C21=1,DF_Calc!C$4=Model_Lists!$A$4),C$1,"")</f>
        <v/>
      </c>
      <c r="U21" t="str">
        <f>IF(AND(D21=1,DF_Calc!D$4=Model_Lists!$A$4),D$1,"")</f>
        <v/>
      </c>
      <c r="V21" t="str">
        <f>IF(AND(E21=1,DF_Calc!E$4=Model_Lists!$A$4),E$1,"")</f>
        <v>🌊</v>
      </c>
      <c r="W21" t="str">
        <f>IF(AND(F21=1,DF_Calc!F$4=Model_Lists!$A$4),F$1,"")</f>
        <v/>
      </c>
      <c r="X21" t="str">
        <f>IF(AND(G21=1,DF_Calc!G$4=Model_Lists!$A$4),G$1,"")</f>
        <v/>
      </c>
      <c r="Y21" t="str">
        <f>IF(AND(H21=1,DF_Calc!H$4=Model_Lists!$A$4),H$1,"")</f>
        <v/>
      </c>
      <c r="Z21" t="str">
        <f>IF(AND(I21=1,DF_Calc!I$4=Model_Lists!$A$4),I$1,"")</f>
        <v/>
      </c>
      <c r="AA21" t="str">
        <f>IF(AND(J21=1,DF_Calc!J$4=Model_Lists!$A$4),J$1,"")</f>
        <v/>
      </c>
    </row>
    <row r="22" spans="1:27">
      <c r="A22" t="s">
        <v>121</v>
      </c>
      <c r="B22" t="s">
        <v>80</v>
      </c>
      <c r="C22">
        <v>1</v>
      </c>
      <c r="D22">
        <v>0</v>
      </c>
      <c r="E22">
        <v>0</v>
      </c>
      <c r="F22">
        <v>0</v>
      </c>
      <c r="G22">
        <v>0</v>
      </c>
      <c r="H22">
        <v>1</v>
      </c>
      <c r="I22">
        <v>0</v>
      </c>
      <c r="J22">
        <v>0</v>
      </c>
      <c r="K22" t="str">
        <f>'3. Hazards'!F41</f>
        <v>Select One</v>
      </c>
      <c r="L22">
        <f t="shared" si="0"/>
        <v>2</v>
      </c>
      <c r="M22">
        <f>'3. Hazards'!$G41</f>
        <v>0</v>
      </c>
      <c r="N22" t="str">
        <f t="shared" si="1"/>
        <v>-</v>
      </c>
      <c r="O22" t="b">
        <f>'3. Hazards'!$G41=O$1</f>
        <v>0</v>
      </c>
      <c r="P22" t="b">
        <f>'3. Hazards'!$G41=P$1</f>
        <v>0</v>
      </c>
      <c r="Q22" t="b">
        <f>'3. Hazards'!$G41=Q$1</f>
        <v>0</v>
      </c>
      <c r="R22" t="str">
        <f>IF(ISBLANK('3. Hazards'!H41),"",'3. Hazards'!H41)</f>
        <v/>
      </c>
      <c r="S22" t="str">
        <f t="shared" si="2"/>
        <v>💦🌵</v>
      </c>
      <c r="T22" t="str">
        <f>IF(AND(C22=1,DF_Calc!C$4=Model_Lists!$A$4),C$1,"")</f>
        <v>💦</v>
      </c>
      <c r="U22" t="str">
        <f>IF(AND(D22=1,DF_Calc!D$4=Model_Lists!$A$4),D$1,"")</f>
        <v/>
      </c>
      <c r="V22" t="str">
        <f>IF(AND(E22=1,DF_Calc!E$4=Model_Lists!$A$4),E$1,"")</f>
        <v/>
      </c>
      <c r="W22" t="str">
        <f>IF(AND(F22=1,DF_Calc!F$4=Model_Lists!$A$4),F$1,"")</f>
        <v/>
      </c>
      <c r="X22" t="str">
        <f>IF(AND(G22=1,DF_Calc!G$4=Model_Lists!$A$4),G$1,"")</f>
        <v/>
      </c>
      <c r="Y22" t="str">
        <f>IF(AND(H22=1,DF_Calc!H$4=Model_Lists!$A$4),H$1,"")</f>
        <v>🌵</v>
      </c>
      <c r="Z22" t="str">
        <f>IF(AND(I22=1,DF_Calc!I$4=Model_Lists!$A$4),I$1,"")</f>
        <v/>
      </c>
      <c r="AA22" t="str">
        <f>IF(AND(J22=1,DF_Calc!J$4=Model_Lists!$A$4),J$1,"")</f>
        <v/>
      </c>
    </row>
    <row r="23" spans="1:27">
      <c r="A23" t="s">
        <v>122</v>
      </c>
      <c r="B23" t="s">
        <v>163</v>
      </c>
      <c r="C23">
        <v>0</v>
      </c>
      <c r="D23">
        <v>0</v>
      </c>
      <c r="E23">
        <v>0</v>
      </c>
      <c r="F23">
        <v>0</v>
      </c>
      <c r="G23">
        <v>0</v>
      </c>
      <c r="H23">
        <v>0</v>
      </c>
      <c r="I23">
        <v>1</v>
      </c>
      <c r="J23">
        <v>1</v>
      </c>
      <c r="K23" t="str">
        <f>'3. Hazards'!F42</f>
        <v>Select One</v>
      </c>
      <c r="L23">
        <f t="shared" si="0"/>
        <v>2</v>
      </c>
      <c r="M23">
        <f>'3. Hazards'!$G42</f>
        <v>0</v>
      </c>
      <c r="N23" t="str">
        <f t="shared" si="1"/>
        <v>-</v>
      </c>
      <c r="O23" t="b">
        <f>'3. Hazards'!$G42=O$1</f>
        <v>0</v>
      </c>
      <c r="P23" t="b">
        <f>'3. Hazards'!$G42=P$1</f>
        <v>0</v>
      </c>
      <c r="Q23" t="b">
        <f>'3. Hazards'!$G42=Q$1</f>
        <v>0</v>
      </c>
      <c r="R23" t="str">
        <f>IF(ISBLANK('3. Hazards'!H42),"",'3. Hazards'!H42)</f>
        <v/>
      </c>
      <c r="S23" t="str">
        <f t="shared" si="2"/>
        <v>🌡☀️</v>
      </c>
      <c r="T23" t="str">
        <f>IF(AND(C23=1,DF_Calc!C$4=Model_Lists!$A$4),C$1,"")</f>
        <v/>
      </c>
      <c r="U23" t="str">
        <f>IF(AND(D23=1,DF_Calc!D$4=Model_Lists!$A$4),D$1,"")</f>
        <v/>
      </c>
      <c r="V23" t="str">
        <f>IF(AND(E23=1,DF_Calc!E$4=Model_Lists!$A$4),E$1,"")</f>
        <v/>
      </c>
      <c r="W23" t="str">
        <f>IF(AND(F23=1,DF_Calc!F$4=Model_Lists!$A$4),F$1,"")</f>
        <v/>
      </c>
      <c r="X23" t="str">
        <f>IF(AND(G23=1,DF_Calc!G$4=Model_Lists!$A$4),G$1,"")</f>
        <v/>
      </c>
      <c r="Y23" t="str">
        <f>IF(AND(H23=1,DF_Calc!H$4=Model_Lists!$A$4),H$1,"")</f>
        <v/>
      </c>
      <c r="Z23" t="str">
        <f>IF(AND(I23=1,DF_Calc!I$4=Model_Lists!$A$4),I$1,"")</f>
        <v>🌡</v>
      </c>
      <c r="AA23" t="str">
        <f>IF(AND(J23=1,DF_Calc!J$4=Model_Lists!$A$4),J$1,"")</f>
        <v>☀️</v>
      </c>
    </row>
    <row r="24" spans="1:27">
      <c r="A24" t="s">
        <v>123</v>
      </c>
      <c r="B24" t="s">
        <v>84</v>
      </c>
      <c r="C24">
        <v>0</v>
      </c>
      <c r="D24">
        <v>0</v>
      </c>
      <c r="E24">
        <v>0</v>
      </c>
      <c r="F24">
        <v>0</v>
      </c>
      <c r="G24">
        <v>0</v>
      </c>
      <c r="H24">
        <v>0</v>
      </c>
      <c r="I24">
        <v>1</v>
      </c>
      <c r="J24">
        <v>1</v>
      </c>
      <c r="K24" t="str">
        <f>'3. Hazards'!F43</f>
        <v>Select One</v>
      </c>
      <c r="L24">
        <f t="shared" si="0"/>
        <v>2</v>
      </c>
      <c r="M24">
        <f>'3. Hazards'!$G43</f>
        <v>0</v>
      </c>
      <c r="N24" t="str">
        <f t="shared" si="1"/>
        <v>-</v>
      </c>
      <c r="O24" t="b">
        <f>'3. Hazards'!$G43=O$1</f>
        <v>0</v>
      </c>
      <c r="P24" t="b">
        <f>'3. Hazards'!$G43=P$1</f>
        <v>0</v>
      </c>
      <c r="Q24" t="b">
        <f>'3. Hazards'!$G43=Q$1</f>
        <v>0</v>
      </c>
      <c r="R24" t="str">
        <f>IF(ISBLANK('3. Hazards'!H43),"",'3. Hazards'!H43)</f>
        <v/>
      </c>
      <c r="S24" t="str">
        <f t="shared" si="2"/>
        <v>🌡☀️</v>
      </c>
      <c r="T24" t="str">
        <f>IF(AND(C24=1,DF_Calc!C$4=Model_Lists!$A$4),C$1,"")</f>
        <v/>
      </c>
      <c r="U24" t="str">
        <f>IF(AND(D24=1,DF_Calc!D$4=Model_Lists!$A$4),D$1,"")</f>
        <v/>
      </c>
      <c r="V24" t="str">
        <f>IF(AND(E24=1,DF_Calc!E$4=Model_Lists!$A$4),E$1,"")</f>
        <v/>
      </c>
      <c r="W24" t="str">
        <f>IF(AND(F24=1,DF_Calc!F$4=Model_Lists!$A$4),F$1,"")</f>
        <v/>
      </c>
      <c r="X24" t="str">
        <f>IF(AND(G24=1,DF_Calc!G$4=Model_Lists!$A$4),G$1,"")</f>
        <v/>
      </c>
      <c r="Y24" t="str">
        <f>IF(AND(H24=1,DF_Calc!H$4=Model_Lists!$A$4),H$1,"")</f>
        <v/>
      </c>
      <c r="Z24" t="str">
        <f>IF(AND(I24=1,DF_Calc!I$4=Model_Lists!$A$4),I$1,"")</f>
        <v>🌡</v>
      </c>
      <c r="AA24" t="str">
        <f>IF(AND(J24=1,DF_Calc!J$4=Model_Lists!$A$4),J$1,"")</f>
        <v>☀️</v>
      </c>
    </row>
    <row r="25" spans="1:27">
      <c r="A25" t="s">
        <v>124</v>
      </c>
      <c r="B25" t="s">
        <v>85</v>
      </c>
      <c r="C25">
        <v>0</v>
      </c>
      <c r="D25">
        <v>0</v>
      </c>
      <c r="E25">
        <v>0</v>
      </c>
      <c r="F25">
        <v>0</v>
      </c>
      <c r="G25">
        <v>0</v>
      </c>
      <c r="H25">
        <v>1</v>
      </c>
      <c r="I25">
        <v>0</v>
      </c>
      <c r="J25">
        <v>0</v>
      </c>
      <c r="K25" t="str">
        <f>'3. Hazards'!F44</f>
        <v>Select One</v>
      </c>
      <c r="L25">
        <f t="shared" si="0"/>
        <v>1</v>
      </c>
      <c r="M25">
        <f>'3. Hazards'!$G44</f>
        <v>0</v>
      </c>
      <c r="N25" t="str">
        <f t="shared" si="1"/>
        <v>-</v>
      </c>
      <c r="O25" t="b">
        <f>'3. Hazards'!$G44=O$1</f>
        <v>0</v>
      </c>
      <c r="P25" t="b">
        <f>'3. Hazards'!$G44=P$1</f>
        <v>0</v>
      </c>
      <c r="Q25" t="b">
        <f>'3. Hazards'!$G44=Q$1</f>
        <v>0</v>
      </c>
      <c r="R25" t="str">
        <f>IF(ISBLANK('3. Hazards'!H44),"",'3. Hazards'!H44)</f>
        <v/>
      </c>
      <c r="S25" t="str">
        <f t="shared" si="2"/>
        <v>🌵</v>
      </c>
      <c r="T25" t="str">
        <f>IF(AND(C25=1,DF_Calc!C$4=Model_Lists!$A$4),C$1,"")</f>
        <v/>
      </c>
      <c r="U25" t="str">
        <f>IF(AND(D25=1,DF_Calc!D$4=Model_Lists!$A$4),D$1,"")</f>
        <v/>
      </c>
      <c r="V25" t="str">
        <f>IF(AND(E25=1,DF_Calc!E$4=Model_Lists!$A$4),E$1,"")</f>
        <v/>
      </c>
      <c r="W25" t="str">
        <f>IF(AND(F25=1,DF_Calc!F$4=Model_Lists!$A$4),F$1,"")</f>
        <v/>
      </c>
      <c r="X25" t="str">
        <f>IF(AND(G25=1,DF_Calc!G$4=Model_Lists!$A$4),G$1,"")</f>
        <v/>
      </c>
      <c r="Y25" t="str">
        <f>IF(AND(H25=1,DF_Calc!H$4=Model_Lists!$A$4),H$1,"")</f>
        <v>🌵</v>
      </c>
      <c r="Z25" t="str">
        <f>IF(AND(I25=1,DF_Calc!I$4=Model_Lists!$A$4),I$1,"")</f>
        <v/>
      </c>
      <c r="AA25" t="str">
        <f>IF(AND(J25=1,DF_Calc!J$4=Model_Lists!$A$4),J$1,"")</f>
        <v/>
      </c>
    </row>
    <row r="26" spans="1:27">
      <c r="A26" t="s">
        <v>102</v>
      </c>
      <c r="B26" t="s">
        <v>87</v>
      </c>
      <c r="C26">
        <v>1</v>
      </c>
      <c r="D26">
        <v>0</v>
      </c>
      <c r="E26">
        <v>1</v>
      </c>
      <c r="F26">
        <v>1</v>
      </c>
      <c r="G26">
        <v>1</v>
      </c>
      <c r="H26">
        <v>0</v>
      </c>
      <c r="I26">
        <v>0</v>
      </c>
      <c r="J26">
        <v>0</v>
      </c>
      <c r="K26" t="str">
        <f>'3. Hazards'!F45</f>
        <v>Select One</v>
      </c>
      <c r="L26">
        <f t="shared" si="0"/>
        <v>4</v>
      </c>
      <c r="M26">
        <f>'3. Hazards'!$G45</f>
        <v>0</v>
      </c>
      <c r="N26" t="str">
        <f t="shared" si="1"/>
        <v>-</v>
      </c>
      <c r="O26" t="b">
        <f>'3. Hazards'!$G45=O$1</f>
        <v>0</v>
      </c>
      <c r="P26" t="b">
        <f>'3. Hazards'!$G45=P$1</f>
        <v>0</v>
      </c>
      <c r="Q26" t="b">
        <f>'3. Hazards'!$G45=Q$1</f>
        <v>0</v>
      </c>
      <c r="R26" t="str">
        <f>IF(ISBLANK('3. Hazards'!H45),"",'3. Hazards'!H45)</f>
        <v/>
      </c>
      <c r="S26" t="str">
        <f t="shared" si="2"/>
        <v>💦🌊🔥💨</v>
      </c>
      <c r="T26" t="str">
        <f>IF(AND(C26=1,DF_Calc!C$4=Model_Lists!$A$4),C$1,"")</f>
        <v>💦</v>
      </c>
      <c r="U26" t="str">
        <f>IF(AND(D26=1,DF_Calc!D$4=Model_Lists!$A$4),D$1,"")</f>
        <v/>
      </c>
      <c r="V26" t="str">
        <f>IF(AND(E26=1,DF_Calc!E$4=Model_Lists!$A$4),E$1,"")</f>
        <v>🌊</v>
      </c>
      <c r="W26" t="str">
        <f>IF(AND(F26=1,DF_Calc!F$4=Model_Lists!$A$4),F$1,"")</f>
        <v>🔥</v>
      </c>
      <c r="X26" t="str">
        <f>IF(AND(G26=1,DF_Calc!G$4=Model_Lists!$A$4),G$1,"")</f>
        <v>💨</v>
      </c>
      <c r="Y26" t="str">
        <f>IF(AND(H26=1,DF_Calc!H$4=Model_Lists!$A$4),H$1,"")</f>
        <v/>
      </c>
      <c r="Z26" t="str">
        <f>IF(AND(I26=1,DF_Calc!I$4=Model_Lists!$A$4),I$1,"")</f>
        <v/>
      </c>
      <c r="AA26" t="str">
        <f>IF(AND(J26=1,DF_Calc!J$4=Model_Lists!$A$4),J$1,"")</f>
        <v/>
      </c>
    </row>
    <row r="27" spans="1:27">
      <c r="A27" t="s">
        <v>125</v>
      </c>
      <c r="B27" t="s">
        <v>306</v>
      </c>
      <c r="C27">
        <v>1</v>
      </c>
      <c r="D27">
        <v>0</v>
      </c>
      <c r="E27">
        <v>1</v>
      </c>
      <c r="F27">
        <v>1</v>
      </c>
      <c r="G27">
        <v>1</v>
      </c>
      <c r="H27">
        <v>0</v>
      </c>
      <c r="I27">
        <v>0</v>
      </c>
      <c r="J27">
        <v>0</v>
      </c>
      <c r="K27" t="str">
        <f>'3. Hazards'!F46</f>
        <v>Select One</v>
      </c>
      <c r="L27">
        <f t="shared" ref="L27:L30" si="3">SUM(C27:J27)</f>
        <v>4</v>
      </c>
      <c r="M27">
        <f>'3. Hazards'!$G46</f>
        <v>0</v>
      </c>
      <c r="N27" t="str">
        <f t="shared" ref="N27:N30" si="4">IF(M27=0,"-",M27)</f>
        <v>-</v>
      </c>
      <c r="O27" t="b">
        <f>'3. Hazards'!$G46=O$1</f>
        <v>0</v>
      </c>
      <c r="P27" t="b">
        <f>'3. Hazards'!$G46=P$1</f>
        <v>0</v>
      </c>
      <c r="Q27" t="b">
        <f>'3. Hazards'!$G46=Q$1</f>
        <v>0</v>
      </c>
      <c r="R27" t="str">
        <f>IF(ISBLANK('3. Hazards'!H46),"",'3. Hazards'!H46)</f>
        <v/>
      </c>
      <c r="S27" t="str">
        <f t="shared" si="2"/>
        <v>💦🌊🔥💨</v>
      </c>
      <c r="T27" t="str">
        <f>IF(AND(C27=1,DF_Calc!C$4=Model_Lists!$A$4),C$1,"")</f>
        <v>💦</v>
      </c>
      <c r="U27" t="str">
        <f>IF(AND(D27=1,DF_Calc!D$4=Model_Lists!$A$4),D$1,"")</f>
        <v/>
      </c>
      <c r="V27" t="str">
        <f>IF(AND(E27=1,DF_Calc!E$4=Model_Lists!$A$4),E$1,"")</f>
        <v>🌊</v>
      </c>
      <c r="W27" t="str">
        <f>IF(AND(F27=1,DF_Calc!F$4=Model_Lists!$A$4),F$1,"")</f>
        <v>🔥</v>
      </c>
      <c r="X27" t="str">
        <f>IF(AND(G27=1,DF_Calc!G$4=Model_Lists!$A$4),G$1,"")</f>
        <v>💨</v>
      </c>
      <c r="Y27" t="str">
        <f>IF(AND(H27=1,DF_Calc!H$4=Model_Lists!$A$4),H$1,"")</f>
        <v/>
      </c>
      <c r="Z27" t="str">
        <f>IF(AND(I27=1,DF_Calc!I$4=Model_Lists!$A$4),I$1,"")</f>
        <v/>
      </c>
      <c r="AA27" t="str">
        <f>IF(AND(J27=1,DF_Calc!J$4=Model_Lists!$A$4),J$1,"")</f>
        <v/>
      </c>
    </row>
    <row r="28" spans="1:27">
      <c r="A28" t="s">
        <v>126</v>
      </c>
      <c r="B28" t="s">
        <v>88</v>
      </c>
      <c r="C28">
        <v>1</v>
      </c>
      <c r="D28">
        <v>0</v>
      </c>
      <c r="E28">
        <v>1</v>
      </c>
      <c r="F28">
        <v>1</v>
      </c>
      <c r="G28">
        <v>1</v>
      </c>
      <c r="H28">
        <v>0</v>
      </c>
      <c r="I28">
        <v>0</v>
      </c>
      <c r="J28">
        <v>1</v>
      </c>
      <c r="K28" t="str">
        <f>'3. Hazards'!F47</f>
        <v>Select One</v>
      </c>
      <c r="L28">
        <f t="shared" si="3"/>
        <v>5</v>
      </c>
      <c r="M28">
        <f>'3. Hazards'!$G47</f>
        <v>0</v>
      </c>
      <c r="N28" t="str">
        <f t="shared" si="4"/>
        <v>-</v>
      </c>
      <c r="O28" t="b">
        <f>'3. Hazards'!$G47=O$1</f>
        <v>0</v>
      </c>
      <c r="P28" t="b">
        <f>'3. Hazards'!$G47=P$1</f>
        <v>0</v>
      </c>
      <c r="Q28" t="b">
        <f>'3. Hazards'!$G47=Q$1</f>
        <v>0</v>
      </c>
      <c r="R28" t="str">
        <f>IF(ISBLANK('3. Hazards'!H47),"",'3. Hazards'!H47)</f>
        <v/>
      </c>
      <c r="S28" t="str">
        <f t="shared" si="2"/>
        <v>💦🌊🔥💨☀️</v>
      </c>
      <c r="T28" t="str">
        <f>IF(AND(C28=1,DF_Calc!C$4=Model_Lists!$A$4),C$1,"")</f>
        <v>💦</v>
      </c>
      <c r="U28" t="str">
        <f>IF(AND(D28=1,DF_Calc!D$4=Model_Lists!$A$4),D$1,"")</f>
        <v/>
      </c>
      <c r="V28" t="str">
        <f>IF(AND(E28=1,DF_Calc!E$4=Model_Lists!$A$4),E$1,"")</f>
        <v>🌊</v>
      </c>
      <c r="W28" t="str">
        <f>IF(AND(F28=1,DF_Calc!F$4=Model_Lists!$A$4),F$1,"")</f>
        <v>🔥</v>
      </c>
      <c r="X28" t="str">
        <f>IF(AND(G28=1,DF_Calc!G$4=Model_Lists!$A$4),G$1,"")</f>
        <v>💨</v>
      </c>
      <c r="Y28" t="str">
        <f>IF(AND(H28=1,DF_Calc!H$4=Model_Lists!$A$4),H$1,"")</f>
        <v/>
      </c>
      <c r="Z28" t="str">
        <f>IF(AND(I28=1,DF_Calc!I$4=Model_Lists!$A$4),I$1,"")</f>
        <v/>
      </c>
      <c r="AA28" t="str">
        <f>IF(AND(J28=1,DF_Calc!J$4=Model_Lists!$A$4),J$1,"")</f>
        <v>☀️</v>
      </c>
    </row>
    <row r="29" spans="1:27">
      <c r="A29" t="s">
        <v>127</v>
      </c>
      <c r="B29" t="s">
        <v>166</v>
      </c>
      <c r="C29">
        <v>1</v>
      </c>
      <c r="D29">
        <v>0</v>
      </c>
      <c r="E29">
        <v>1</v>
      </c>
      <c r="F29">
        <v>1</v>
      </c>
      <c r="G29">
        <v>1</v>
      </c>
      <c r="H29">
        <v>0</v>
      </c>
      <c r="I29">
        <v>0</v>
      </c>
      <c r="J29">
        <v>0</v>
      </c>
      <c r="K29" t="str">
        <f>'3. Hazards'!F48</f>
        <v>Select One</v>
      </c>
      <c r="L29">
        <f t="shared" si="3"/>
        <v>4</v>
      </c>
      <c r="M29">
        <f>'3. Hazards'!$G48</f>
        <v>0</v>
      </c>
      <c r="N29" t="str">
        <f t="shared" si="4"/>
        <v>-</v>
      </c>
      <c r="O29" t="b">
        <f>'3. Hazards'!$G48=O$1</f>
        <v>0</v>
      </c>
      <c r="P29" t="b">
        <f>'3. Hazards'!$G48=P$1</f>
        <v>0</v>
      </c>
      <c r="Q29" t="b">
        <f>'3. Hazards'!$G48=Q$1</f>
        <v>0</v>
      </c>
      <c r="R29" t="str">
        <f>IF(ISBLANK('3. Hazards'!H48),"",'3. Hazards'!H48)</f>
        <v/>
      </c>
      <c r="S29" t="str">
        <f t="shared" si="2"/>
        <v>💦🌊🔥💨</v>
      </c>
      <c r="T29" t="str">
        <f>IF(AND(C29=1,DF_Calc!C$4=Model_Lists!$A$4),C$1,"")</f>
        <v>💦</v>
      </c>
      <c r="U29" t="str">
        <f>IF(AND(D29=1,DF_Calc!D$4=Model_Lists!$A$4),D$1,"")</f>
        <v/>
      </c>
      <c r="V29" t="str">
        <f>IF(AND(E29=1,DF_Calc!E$4=Model_Lists!$A$4),E$1,"")</f>
        <v>🌊</v>
      </c>
      <c r="W29" t="str">
        <f>IF(AND(F29=1,DF_Calc!F$4=Model_Lists!$A$4),F$1,"")</f>
        <v>🔥</v>
      </c>
      <c r="X29" t="str">
        <f>IF(AND(G29=1,DF_Calc!G$4=Model_Lists!$A$4),G$1,"")</f>
        <v>💨</v>
      </c>
      <c r="Y29" t="str">
        <f>IF(AND(H29=1,DF_Calc!H$4=Model_Lists!$A$4),H$1,"")</f>
        <v/>
      </c>
      <c r="Z29" t="str">
        <f>IF(AND(I29=1,DF_Calc!I$4=Model_Lists!$A$4),I$1,"")</f>
        <v/>
      </c>
      <c r="AA29" t="str">
        <f>IF(AND(J29=1,DF_Calc!J$4=Model_Lists!$A$4),J$1,"")</f>
        <v/>
      </c>
    </row>
    <row r="30" spans="1:27">
      <c r="A30" t="s">
        <v>305</v>
      </c>
      <c r="B30" t="s">
        <v>89</v>
      </c>
      <c r="C30">
        <v>1</v>
      </c>
      <c r="D30">
        <v>0</v>
      </c>
      <c r="E30">
        <v>1</v>
      </c>
      <c r="F30">
        <v>1</v>
      </c>
      <c r="G30">
        <v>1</v>
      </c>
      <c r="H30">
        <v>1</v>
      </c>
      <c r="I30">
        <v>0</v>
      </c>
      <c r="J30">
        <v>0</v>
      </c>
      <c r="K30" t="str">
        <f>'3. Hazards'!F49</f>
        <v>Select One</v>
      </c>
      <c r="L30">
        <f t="shared" si="3"/>
        <v>5</v>
      </c>
      <c r="M30">
        <f>'3. Hazards'!$G49</f>
        <v>0</v>
      </c>
      <c r="N30" t="str">
        <f t="shared" si="4"/>
        <v>-</v>
      </c>
      <c r="O30" t="b">
        <f>'3. Hazards'!$G49=O$1</f>
        <v>0</v>
      </c>
      <c r="P30" t="b">
        <f>'3. Hazards'!$G49=P$1</f>
        <v>0</v>
      </c>
      <c r="Q30" t="b">
        <f>'3. Hazards'!$G49=Q$1</f>
        <v>0</v>
      </c>
      <c r="R30" t="str">
        <f>IF(ISBLANK('3. Hazards'!H49),"",'3. Hazards'!H49)</f>
        <v/>
      </c>
      <c r="S30" t="str">
        <f t="shared" si="2"/>
        <v>💦🌊🔥💨🌵</v>
      </c>
      <c r="T30" t="str">
        <f>IF(AND(C30=1,DF_Calc!C$4=Model_Lists!$A$4),C$1,"")</f>
        <v>💦</v>
      </c>
      <c r="U30" t="str">
        <f>IF(AND(D30=1,DF_Calc!D$4=Model_Lists!$A$4),D$1,"")</f>
        <v/>
      </c>
      <c r="V30" t="str">
        <f>IF(AND(E30=1,DF_Calc!E$4=Model_Lists!$A$4),E$1,"")</f>
        <v>🌊</v>
      </c>
      <c r="W30" t="str">
        <f>IF(AND(F30=1,DF_Calc!F$4=Model_Lists!$A$4),F$1,"")</f>
        <v>🔥</v>
      </c>
      <c r="X30" t="str">
        <f>IF(AND(G30=1,DF_Calc!G$4=Model_Lists!$A$4),G$1,"")</f>
        <v>💨</v>
      </c>
      <c r="Y30" t="str">
        <f>IF(AND(H30=1,DF_Calc!H$4=Model_Lists!$A$4),H$1,"")</f>
        <v>🌵</v>
      </c>
      <c r="Z30" t="str">
        <f>IF(AND(I30=1,DF_Calc!I$4=Model_Lists!$A$4),I$1,"")</f>
        <v/>
      </c>
      <c r="AA30" t="str">
        <f>IF(AND(J30=1,DF_Calc!J$4=Model_Lists!$A$4),J$1,"")</f>
        <v/>
      </c>
    </row>
    <row r="40" spans="2:2" ht="15">
      <c r="B40" s="15" t="s">
        <v>287</v>
      </c>
    </row>
    <row r="41" spans="2:2" ht="15">
      <c r="B41" s="15" t="s">
        <v>288</v>
      </c>
    </row>
    <row r="42" spans="2:2" ht="15">
      <c r="B42" s="15" t="s">
        <v>216</v>
      </c>
    </row>
    <row r="43" spans="2:2" ht="15">
      <c r="B43" s="15" t="s">
        <v>190</v>
      </c>
    </row>
    <row r="44" spans="2:2" ht="15">
      <c r="B44" s="15" t="s">
        <v>215</v>
      </c>
    </row>
    <row r="45" spans="2:2" ht="15">
      <c r="B45" s="15" t="s">
        <v>289</v>
      </c>
    </row>
    <row r="46" spans="2:2" ht="15">
      <c r="B46" s="15" t="s">
        <v>192</v>
      </c>
    </row>
    <row r="47" spans="2:2" ht="15">
      <c r="B47" s="15" t="s">
        <v>213</v>
      </c>
    </row>
    <row r="48" spans="2:2" ht="26.25">
      <c r="B48" s="87" t="s">
        <v>193</v>
      </c>
    </row>
  </sheetData>
  <customSheetViews>
    <customSheetView guid="{2AB498D9-D32A-4EB2-B4F2-37A196616A87}" state="hidden">
      <selection activeCell="I25" sqref="I25"/>
      <pageMargins left="0.7" right="0.7" top="0.75" bottom="0.75" header="0.3" footer="0.3"/>
    </customSheetView>
  </customSheetViews>
  <phoneticPr fontId="3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rgb="FF009788"/>
    <pageSetUpPr fitToPage="1"/>
  </sheetPr>
  <dimension ref="A1:K19"/>
  <sheetViews>
    <sheetView showGridLines="0" showRowColHeaders="0" zoomScale="85" zoomScaleNormal="85" zoomScalePageLayoutView="77" workbookViewId="0"/>
  </sheetViews>
  <sheetFormatPr defaultColWidth="0" defaultRowHeight="14.25" zeroHeight="1"/>
  <cols>
    <col min="1" max="1" width="3.375" style="8" customWidth="1"/>
    <col min="2" max="2" width="3.5" style="8" customWidth="1"/>
    <col min="3" max="3" width="3.375" style="8" customWidth="1"/>
    <col min="4" max="5" width="30.875" style="8" customWidth="1"/>
    <col min="6" max="6" width="5.875" style="8" customWidth="1"/>
    <col min="7" max="8" width="30.875" style="8" customWidth="1"/>
    <col min="9" max="11" width="3.375" style="8" customWidth="1"/>
    <col min="12" max="16384" width="8.875" style="8" hidden="1"/>
  </cols>
  <sheetData>
    <row r="1" spans="2:11" ht="20.100000000000001" customHeight="1" thickBot="1"/>
    <row r="2" spans="2:11" ht="20.100000000000001" customHeight="1">
      <c r="B2" s="38"/>
      <c r="C2" s="39"/>
      <c r="D2" s="39"/>
      <c r="E2" s="39"/>
      <c r="F2" s="39"/>
      <c r="G2" s="39"/>
      <c r="H2" s="39"/>
      <c r="I2" s="39"/>
      <c r="J2" s="57"/>
    </row>
    <row r="3" spans="2:11" ht="69.95" customHeight="1">
      <c r="B3" s="40"/>
      <c r="C3" s="324">
        <v>1</v>
      </c>
      <c r="D3" s="42" t="s">
        <v>51</v>
      </c>
      <c r="E3" s="357" t="s">
        <v>296</v>
      </c>
      <c r="F3" s="357"/>
      <c r="G3" s="357"/>
      <c r="H3" s="357"/>
      <c r="I3" s="41"/>
      <c r="J3" s="58"/>
      <c r="K3" s="43"/>
    </row>
    <row r="4" spans="2:11" ht="23.25">
      <c r="B4" s="40"/>
      <c r="C4" s="44"/>
      <c r="D4" s="306" t="s">
        <v>319</v>
      </c>
      <c r="E4" s="45"/>
      <c r="F4" s="44"/>
      <c r="G4" s="44"/>
      <c r="H4" s="44"/>
      <c r="I4" s="44"/>
      <c r="J4" s="59"/>
      <c r="K4" s="43"/>
    </row>
    <row r="5" spans="2:11" ht="24" thickBot="1">
      <c r="B5" s="40"/>
      <c r="C5" s="46"/>
      <c r="D5" s="47"/>
      <c r="E5" s="46"/>
      <c r="F5" s="46"/>
      <c r="G5" s="46"/>
      <c r="H5" s="46"/>
      <c r="I5" s="46"/>
      <c r="J5" s="58"/>
      <c r="K5" s="43"/>
    </row>
    <row r="6" spans="2:11" s="29" customFormat="1" ht="42.95" customHeight="1">
      <c r="B6" s="48"/>
      <c r="C6" s="32"/>
      <c r="D6" s="358" t="s">
        <v>333</v>
      </c>
      <c r="E6" s="359"/>
      <c r="F6" s="32"/>
      <c r="G6" s="358" t="s">
        <v>183</v>
      </c>
      <c r="H6" s="359"/>
      <c r="I6" s="32"/>
      <c r="J6" s="60"/>
      <c r="K6" s="49"/>
    </row>
    <row r="7" spans="2:11" s="14" customFormat="1" ht="24.95" customHeight="1">
      <c r="B7" s="50"/>
      <c r="C7" s="51"/>
      <c r="D7" s="34" t="s">
        <v>228</v>
      </c>
      <c r="E7" s="35" t="s">
        <v>52</v>
      </c>
      <c r="F7" s="33"/>
      <c r="G7" s="34" t="s">
        <v>146</v>
      </c>
      <c r="H7" s="35" t="s">
        <v>180</v>
      </c>
      <c r="I7" s="33"/>
      <c r="J7" s="61"/>
      <c r="K7" s="52"/>
    </row>
    <row r="8" spans="2:11" ht="33" customHeight="1">
      <c r="B8" s="40"/>
      <c r="C8" s="53"/>
      <c r="D8" s="36" t="s">
        <v>185</v>
      </c>
      <c r="E8" s="295"/>
      <c r="F8" s="12"/>
      <c r="G8" s="298"/>
      <c r="H8" s="299"/>
      <c r="I8" s="12"/>
      <c r="J8" s="62"/>
      <c r="K8" s="43"/>
    </row>
    <row r="9" spans="2:11" ht="33" customHeight="1">
      <c r="B9" s="40"/>
      <c r="C9" s="53"/>
      <c r="D9" s="37" t="s">
        <v>184</v>
      </c>
      <c r="E9" s="296"/>
      <c r="F9" s="12"/>
      <c r="G9" s="300"/>
      <c r="H9" s="301"/>
      <c r="I9" s="12"/>
      <c r="J9" s="62"/>
      <c r="K9" s="43"/>
    </row>
    <row r="10" spans="2:11" ht="33" customHeight="1">
      <c r="B10" s="40"/>
      <c r="C10" s="53"/>
      <c r="D10" s="362" t="s">
        <v>186</v>
      </c>
      <c r="E10" s="360"/>
      <c r="F10" s="12"/>
      <c r="G10" s="300"/>
      <c r="H10" s="301"/>
      <c r="I10" s="12"/>
      <c r="J10" s="62"/>
      <c r="K10" s="43"/>
    </row>
    <row r="11" spans="2:11" ht="33" customHeight="1">
      <c r="B11" s="40"/>
      <c r="C11" s="53"/>
      <c r="D11" s="362"/>
      <c r="E11" s="360"/>
      <c r="F11" s="12"/>
      <c r="G11" s="300"/>
      <c r="H11" s="301"/>
      <c r="I11" s="12"/>
      <c r="J11" s="62"/>
      <c r="K11" s="43"/>
    </row>
    <row r="12" spans="2:11" ht="33" customHeight="1">
      <c r="B12" s="40"/>
      <c r="C12" s="17"/>
      <c r="D12" s="37" t="s">
        <v>307</v>
      </c>
      <c r="E12" s="297"/>
      <c r="F12" s="12"/>
      <c r="G12" s="300"/>
      <c r="H12" s="301"/>
      <c r="I12" s="12"/>
      <c r="J12" s="62"/>
      <c r="K12" s="43"/>
    </row>
    <row r="13" spans="2:11" ht="33" customHeight="1">
      <c r="B13" s="40"/>
      <c r="C13" s="53"/>
      <c r="D13" s="362" t="s">
        <v>187</v>
      </c>
      <c r="E13" s="360"/>
      <c r="F13" s="12"/>
      <c r="G13" s="300"/>
      <c r="H13" s="301"/>
      <c r="I13" s="12"/>
      <c r="J13" s="62"/>
      <c r="K13" s="43"/>
    </row>
    <row r="14" spans="2:11" ht="33" customHeight="1">
      <c r="B14" s="40"/>
      <c r="C14" s="53"/>
      <c r="D14" s="362"/>
      <c r="E14" s="360"/>
      <c r="F14" s="54"/>
      <c r="G14" s="302"/>
      <c r="H14" s="301"/>
      <c r="I14" s="12"/>
      <c r="J14" s="62"/>
      <c r="K14" s="43"/>
    </row>
    <row r="15" spans="2:11" ht="33" customHeight="1">
      <c r="B15" s="40"/>
      <c r="C15" s="53"/>
      <c r="D15" s="362" t="s">
        <v>188</v>
      </c>
      <c r="E15" s="360"/>
      <c r="G15" s="302"/>
      <c r="H15" s="301"/>
      <c r="I15" s="12"/>
      <c r="J15" s="62"/>
      <c r="K15" s="43"/>
    </row>
    <row r="16" spans="2:11" ht="33" customHeight="1" thickBot="1">
      <c r="B16" s="40"/>
      <c r="C16" s="12"/>
      <c r="D16" s="363"/>
      <c r="E16" s="361"/>
      <c r="G16" s="303"/>
      <c r="H16" s="304"/>
      <c r="I16" s="12"/>
      <c r="J16" s="62"/>
      <c r="K16" s="43"/>
    </row>
    <row r="17" spans="2:11" ht="20.100000000000001" customHeight="1">
      <c r="B17" s="40"/>
      <c r="J17" s="43"/>
      <c r="K17" s="43"/>
    </row>
    <row r="18" spans="2:11" ht="20.100000000000001" customHeight="1" thickBot="1">
      <c r="B18" s="55"/>
      <c r="C18" s="56"/>
      <c r="D18" s="56"/>
      <c r="E18" s="56"/>
      <c r="F18" s="56"/>
      <c r="G18" s="56"/>
      <c r="H18" s="56"/>
      <c r="I18" s="56"/>
      <c r="J18" s="63"/>
      <c r="K18" s="43"/>
    </row>
    <row r="19" spans="2:11" ht="21.95" customHeight="1"/>
  </sheetData>
  <customSheetViews>
    <customSheetView guid="{2AB498D9-D32A-4EB2-B4F2-37A196616A87}">
      <selection activeCell="B11" sqref="B11"/>
      <pageMargins left="0.7" right="0.7" top="0.75" bottom="0.75" header="0.3" footer="0.3"/>
      <pageSetup paperSize="9" orientation="portrait" horizontalDpi="360" verticalDpi="360" r:id="rId1"/>
    </customSheetView>
  </customSheetViews>
  <mergeCells count="9">
    <mergeCell ref="E3:H3"/>
    <mergeCell ref="D6:E6"/>
    <mergeCell ref="G6:H6"/>
    <mergeCell ref="E13:E14"/>
    <mergeCell ref="E15:E16"/>
    <mergeCell ref="D10:D11"/>
    <mergeCell ref="D13:D14"/>
    <mergeCell ref="D15:D16"/>
    <mergeCell ref="E10:E11"/>
  </mergeCells>
  <pageMargins left="0.7" right="0.7" top="0.75" bottom="0.75" header="0.3" footer="0.3"/>
  <pageSetup paperSize="9" scale="82" orientation="landscape" horizontalDpi="360" verticalDpi="36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32869C"/>
    <pageSetUpPr fitToPage="1"/>
  </sheetPr>
  <dimension ref="A1:R16"/>
  <sheetViews>
    <sheetView showGridLines="0" showRowColHeaders="0" showWhiteSpace="0" zoomScale="85" zoomScaleNormal="85" workbookViewId="0"/>
  </sheetViews>
  <sheetFormatPr defaultColWidth="0" defaultRowHeight="14.25" zeroHeight="1"/>
  <cols>
    <col min="1" max="2" width="3.375" style="8" customWidth="1"/>
    <col min="3" max="3" width="7.125" style="8" customWidth="1"/>
    <col min="4" max="4" width="44.375" style="8" customWidth="1"/>
    <col min="5" max="5" width="16.625" style="8" customWidth="1"/>
    <col min="6" max="6" width="49.5" style="8" customWidth="1"/>
    <col min="7" max="9" width="3.375" style="8" customWidth="1"/>
    <col min="10" max="18" width="0" style="8" hidden="1" customWidth="1"/>
    <col min="19" max="16384" width="8.875" style="8" hidden="1"/>
  </cols>
  <sheetData>
    <row r="1" spans="2:8" ht="20.100000000000001" customHeight="1" thickBot="1"/>
    <row r="2" spans="2:8" ht="20.100000000000001" customHeight="1">
      <c r="B2" s="65"/>
      <c r="C2" s="66"/>
      <c r="D2" s="66"/>
      <c r="E2" s="66"/>
      <c r="F2" s="66"/>
      <c r="G2" s="66"/>
      <c r="H2" s="67"/>
    </row>
    <row r="3" spans="2:8" ht="93.95" customHeight="1">
      <c r="B3" s="68"/>
      <c r="C3" s="327">
        <v>2</v>
      </c>
      <c r="D3" s="69" t="s">
        <v>229</v>
      </c>
      <c r="E3" s="364" t="s">
        <v>294</v>
      </c>
      <c r="F3" s="364"/>
      <c r="G3" s="70"/>
      <c r="H3" s="71"/>
    </row>
    <row r="4" spans="2:8" s="14" customFormat="1" ht="32.25" customHeight="1">
      <c r="B4" s="72"/>
      <c r="C4" s="366" t="s">
        <v>320</v>
      </c>
      <c r="D4" s="366"/>
      <c r="E4" s="366"/>
      <c r="F4" s="366"/>
      <c r="G4" s="366"/>
      <c r="H4" s="73"/>
    </row>
    <row r="5" spans="2:8" s="14" customFormat="1" ht="20.100000000000001" customHeight="1">
      <c r="B5" s="72"/>
      <c r="C5" s="74"/>
      <c r="D5" s="75"/>
      <c r="E5" s="76"/>
      <c r="F5" s="76"/>
      <c r="G5" s="76"/>
      <c r="H5" s="73"/>
    </row>
    <row r="6" spans="2:8" ht="42.95" customHeight="1">
      <c r="B6" s="68"/>
      <c r="C6" s="365" t="s">
        <v>230</v>
      </c>
      <c r="D6" s="365"/>
      <c r="E6" s="155" t="s">
        <v>233</v>
      </c>
      <c r="F6" s="155" t="s">
        <v>231</v>
      </c>
      <c r="G6" s="305"/>
      <c r="H6" s="77"/>
    </row>
    <row r="7" spans="2:8" ht="56.25" customHeight="1">
      <c r="B7" s="328"/>
      <c r="C7" s="352" t="s">
        <v>182</v>
      </c>
      <c r="D7" s="28" t="s">
        <v>308</v>
      </c>
      <c r="E7" s="113" t="s">
        <v>217</v>
      </c>
      <c r="F7" s="114"/>
      <c r="G7" s="18"/>
      <c r="H7" s="78"/>
    </row>
    <row r="8" spans="2:8" ht="45" customHeight="1">
      <c r="B8" s="328"/>
      <c r="C8" s="352" t="s">
        <v>189</v>
      </c>
      <c r="D8" s="28" t="s">
        <v>309</v>
      </c>
      <c r="E8" s="113" t="s">
        <v>217</v>
      </c>
      <c r="F8" s="115"/>
      <c r="G8" s="64"/>
      <c r="H8" s="79"/>
    </row>
    <row r="9" spans="2:8" ht="53.25" customHeight="1">
      <c r="B9" s="328"/>
      <c r="C9" s="352" t="s">
        <v>216</v>
      </c>
      <c r="D9" s="28" t="s">
        <v>310</v>
      </c>
      <c r="E9" s="113" t="s">
        <v>217</v>
      </c>
      <c r="F9" s="115"/>
      <c r="G9" s="64"/>
      <c r="H9" s="79"/>
    </row>
    <row r="10" spans="2:8" ht="45" customHeight="1">
      <c r="B10" s="328"/>
      <c r="C10" s="352" t="s">
        <v>190</v>
      </c>
      <c r="D10" s="28" t="s">
        <v>311</v>
      </c>
      <c r="E10" s="113" t="s">
        <v>217</v>
      </c>
      <c r="F10" s="115"/>
      <c r="G10" s="64"/>
      <c r="H10" s="79"/>
    </row>
    <row r="11" spans="2:8" ht="45" customHeight="1">
      <c r="B11" s="328"/>
      <c r="C11" s="352" t="s">
        <v>215</v>
      </c>
      <c r="D11" s="28" t="s">
        <v>312</v>
      </c>
      <c r="E11" s="113" t="s">
        <v>217</v>
      </c>
      <c r="F11" s="115"/>
      <c r="G11" s="64"/>
      <c r="H11" s="79"/>
    </row>
    <row r="12" spans="2:8" ht="45" customHeight="1">
      <c r="B12" s="328"/>
      <c r="C12" s="352" t="s">
        <v>191</v>
      </c>
      <c r="D12" s="28" t="s">
        <v>313</v>
      </c>
      <c r="E12" s="113" t="s">
        <v>217</v>
      </c>
      <c r="F12" s="115"/>
      <c r="G12" s="64"/>
      <c r="H12" s="79"/>
    </row>
    <row r="13" spans="2:8" ht="45" customHeight="1">
      <c r="B13" s="328"/>
      <c r="C13" s="352" t="s">
        <v>192</v>
      </c>
      <c r="D13" s="28" t="s">
        <v>314</v>
      </c>
      <c r="E13" s="113" t="s">
        <v>217</v>
      </c>
      <c r="F13" s="115"/>
      <c r="G13" s="64"/>
      <c r="H13" s="79"/>
    </row>
    <row r="14" spans="2:8" ht="45" customHeight="1">
      <c r="B14" s="328"/>
      <c r="C14" s="352" t="s">
        <v>213</v>
      </c>
      <c r="D14" s="28" t="s">
        <v>315</v>
      </c>
      <c r="E14" s="113" t="s">
        <v>217</v>
      </c>
      <c r="F14" s="115"/>
      <c r="G14" s="64"/>
      <c r="H14" s="79"/>
    </row>
    <row r="15" spans="2:8" ht="20.100000000000001" customHeight="1" thickBot="1">
      <c r="B15" s="80"/>
      <c r="C15" s="81"/>
      <c r="D15" s="86"/>
      <c r="E15" s="82"/>
      <c r="F15" s="83"/>
      <c r="G15" s="83"/>
      <c r="H15" s="84"/>
    </row>
    <row r="16" spans="2:8" ht="20.100000000000001" customHeight="1">
      <c r="C16" s="19"/>
      <c r="D16" s="85"/>
      <c r="E16" s="13"/>
      <c r="F16" s="64"/>
      <c r="G16" s="64"/>
      <c r="H16" s="64"/>
    </row>
  </sheetData>
  <customSheetViews>
    <customSheetView guid="{2AB498D9-D32A-4EB2-B4F2-37A196616A87}" hiddenColumns="1">
      <selection activeCell="J10" sqref="J10"/>
      <pageMargins left="0.7" right="0.7" top="0.75" bottom="0.75" header="0.3" footer="0.3"/>
      <pageSetup paperSize="9" orientation="portrait" r:id="rId1"/>
    </customSheetView>
  </customSheetViews>
  <mergeCells count="3">
    <mergeCell ref="E3:F3"/>
    <mergeCell ref="C6:D6"/>
    <mergeCell ref="C4:G4"/>
  </mergeCells>
  <conditionalFormatting sqref="C7:D14">
    <cfRule type="expression" dxfId="43" priority="7">
      <formula>$E7="⛔️ No"</formula>
    </cfRule>
  </conditionalFormatting>
  <conditionalFormatting sqref="F7:F14">
    <cfRule type="expression" dxfId="42" priority="3">
      <formula>$E7="⛔️ No"</formula>
    </cfRule>
  </conditionalFormatting>
  <dataValidations xWindow="646" yWindow="686" count="3">
    <dataValidation type="list" allowBlank="1" showInputMessage="1" showErrorMessage="1" promptTitle="&lt; Select Relevance &gt;" prompt="Yes - CID is relevant_x000a_No - CID is not relevant" sqref="E15:E16" xr:uid="{010B8C74-D562-EB47-8BE7-3B49CEEC54DB}">
      <formula1>"Yes, No"</formula1>
    </dataValidation>
    <dataValidation type="list" allowBlank="1" showInputMessage="1" showErrorMessage="1" promptTitle="&lt; Select Relevance &gt;" prompt="Yes - CID is relevant_x000a__x000a_No - CID is not relevant" sqref="E8:E14" xr:uid="{0961AF1F-C131-C247-A06B-10AD2087E86D}">
      <formula1>"✅ Yes, ⛔️ No"</formula1>
    </dataValidation>
    <dataValidation type="list" allowBlank="1" showInputMessage="1" showErrorMessage="1" promptTitle="&lt; Select Relevance &gt;" prompt="Yes - HET is relevant_x000a__x000a_No - HET is not relevant" sqref="E7" xr:uid="{04B7EE3F-B048-4AED-8F84-33D60FF2F083}">
      <formula1>"✅ Yes, ⛔️ No"</formula1>
    </dataValidation>
  </dataValidations>
  <pageMargins left="0.7" right="0.7" top="0.75" bottom="0.75" header="0.3" footer="0.3"/>
  <pageSetup paperSize="9" scale="66" fitToHeight="0" orientation="portrait"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2096F3"/>
  </sheetPr>
  <dimension ref="A1:XFC70"/>
  <sheetViews>
    <sheetView showGridLines="0" showRowColHeaders="0" zoomScale="70" zoomScaleNormal="70" workbookViewId="0">
      <pane ySplit="19" topLeftCell="A20" activePane="bottomLeft" state="frozen"/>
      <selection pane="bottomLeft"/>
    </sheetView>
  </sheetViews>
  <sheetFormatPr defaultColWidth="0" defaultRowHeight="14.25" zeroHeight="1"/>
  <cols>
    <col min="1" max="2" width="3.375" style="8" customWidth="1"/>
    <col min="3" max="3" width="5.375" style="8" customWidth="1"/>
    <col min="4" max="4" width="43.625" style="9" customWidth="1"/>
    <col min="5" max="5" width="37.875" style="11" customWidth="1"/>
    <col min="6" max="6" width="17.875" style="8" customWidth="1"/>
    <col min="7" max="7" width="29.375" style="11" customWidth="1"/>
    <col min="8" max="8" width="81.25" style="9" customWidth="1"/>
    <col min="9" max="9" width="3.375" style="9" customWidth="1"/>
    <col min="10" max="11" width="3.375" style="8" customWidth="1"/>
    <col min="12" max="16383" width="8.875" style="8" hidden="1"/>
    <col min="16384" max="16384" width="42.375" style="8" hidden="1" customWidth="1"/>
  </cols>
  <sheetData>
    <row r="1" spans="2:10" ht="20.100000000000001" customHeight="1" thickBot="1"/>
    <row r="2" spans="2:10" ht="20.100000000000001" customHeight="1">
      <c r="B2" s="88"/>
      <c r="C2" s="89"/>
      <c r="D2" s="90"/>
      <c r="E2" s="91"/>
      <c r="F2" s="89"/>
      <c r="G2" s="91"/>
      <c r="H2" s="90"/>
      <c r="I2" s="90"/>
      <c r="J2" s="92"/>
    </row>
    <row r="3" spans="2:10" ht="20.100000000000001" customHeight="1">
      <c r="B3" s="93"/>
      <c r="C3" s="325"/>
      <c r="D3" s="200"/>
      <c r="E3" s="201"/>
      <c r="F3" s="224"/>
      <c r="G3" s="201"/>
      <c r="H3" s="200"/>
      <c r="I3" s="200"/>
      <c r="J3" s="94"/>
    </row>
    <row r="4" spans="2:10" ht="15" customHeight="1">
      <c r="B4" s="93"/>
      <c r="C4" s="367">
        <v>3</v>
      </c>
      <c r="D4" s="369" t="s">
        <v>50</v>
      </c>
      <c r="E4" s="370" t="s">
        <v>295</v>
      </c>
      <c r="F4" s="370"/>
      <c r="G4" s="370"/>
      <c r="H4" s="225" t="s">
        <v>334</v>
      </c>
      <c r="I4" s="200"/>
      <c r="J4" s="94"/>
    </row>
    <row r="5" spans="2:10" ht="15" customHeight="1">
      <c r="B5" s="93"/>
      <c r="C5" s="367"/>
      <c r="D5" s="369"/>
      <c r="E5" s="370"/>
      <c r="F5" s="370"/>
      <c r="G5" s="370"/>
      <c r="H5" s="312" t="s">
        <v>194</v>
      </c>
      <c r="I5" s="200"/>
      <c r="J5" s="94"/>
    </row>
    <row r="6" spans="2:10" ht="15" customHeight="1">
      <c r="B6" s="93"/>
      <c r="C6" s="367"/>
      <c r="D6" s="369"/>
      <c r="E6" s="370"/>
      <c r="F6" s="370"/>
      <c r="G6" s="370"/>
      <c r="H6" s="312" t="s">
        <v>200</v>
      </c>
      <c r="I6" s="200"/>
      <c r="J6" s="94"/>
    </row>
    <row r="7" spans="2:10" ht="15" customHeight="1">
      <c r="B7" s="93"/>
      <c r="C7" s="367"/>
      <c r="D7" s="369"/>
      <c r="E7" s="370"/>
      <c r="F7" s="370"/>
      <c r="G7" s="370"/>
      <c r="H7" s="312" t="s">
        <v>221</v>
      </c>
      <c r="I7" s="200"/>
      <c r="J7" s="94"/>
    </row>
    <row r="8" spans="2:10" ht="15" customHeight="1">
      <c r="B8" s="93"/>
      <c r="C8" s="367"/>
      <c r="D8" s="369"/>
      <c r="E8" s="370"/>
      <c r="F8" s="370"/>
      <c r="G8" s="370"/>
      <c r="H8" s="312" t="s">
        <v>195</v>
      </c>
      <c r="I8" s="200"/>
      <c r="J8" s="94"/>
    </row>
    <row r="9" spans="2:10" ht="15" customHeight="1">
      <c r="B9" s="93"/>
      <c r="C9" s="367"/>
      <c r="D9" s="369"/>
      <c r="E9" s="370"/>
      <c r="F9" s="370"/>
      <c r="G9" s="370"/>
      <c r="H9" s="312" t="s">
        <v>220</v>
      </c>
      <c r="I9" s="200"/>
      <c r="J9" s="94"/>
    </row>
    <row r="10" spans="2:10" ht="15" customHeight="1">
      <c r="B10" s="93"/>
      <c r="C10" s="367"/>
      <c r="D10" s="369"/>
      <c r="E10" s="370"/>
      <c r="F10" s="370"/>
      <c r="G10" s="370"/>
      <c r="H10" s="312" t="s">
        <v>197</v>
      </c>
      <c r="I10" s="200"/>
      <c r="J10" s="94"/>
    </row>
    <row r="11" spans="2:10" ht="15" customHeight="1">
      <c r="B11" s="93"/>
      <c r="C11" s="367"/>
      <c r="D11" s="369"/>
      <c r="E11" s="370"/>
      <c r="F11" s="370"/>
      <c r="G11" s="370"/>
      <c r="H11" s="312" t="s">
        <v>198</v>
      </c>
      <c r="I11" s="200"/>
      <c r="J11" s="94"/>
    </row>
    <row r="12" spans="2:10" ht="15" customHeight="1">
      <c r="B12" s="93"/>
      <c r="C12" s="367"/>
      <c r="D12" s="369"/>
      <c r="E12" s="370"/>
      <c r="F12" s="370"/>
      <c r="G12" s="370"/>
      <c r="H12" s="312" t="s">
        <v>214</v>
      </c>
      <c r="I12" s="200"/>
      <c r="J12" s="94"/>
    </row>
    <row r="13" spans="2:10" ht="15" customHeight="1">
      <c r="B13" s="93"/>
      <c r="C13" s="367"/>
      <c r="D13" s="369"/>
      <c r="E13" s="370"/>
      <c r="F13" s="370"/>
      <c r="G13" s="370"/>
      <c r="H13" s="200"/>
      <c r="I13" s="200"/>
      <c r="J13" s="94"/>
    </row>
    <row r="14" spans="2:10" ht="4.5" customHeight="1">
      <c r="B14" s="93"/>
      <c r="C14" s="367"/>
      <c r="D14" s="369"/>
      <c r="E14" s="370"/>
      <c r="F14" s="370"/>
      <c r="G14" s="370"/>
      <c r="H14" s="200"/>
      <c r="I14" s="200"/>
      <c r="J14" s="94"/>
    </row>
    <row r="15" spans="2:10" ht="79.349999999999994" customHeight="1">
      <c r="B15" s="93"/>
      <c r="C15" s="226"/>
      <c r="D15" s="371" t="s">
        <v>321</v>
      </c>
      <c r="E15" s="371"/>
      <c r="F15" s="371"/>
      <c r="G15" s="371"/>
      <c r="H15" s="371"/>
      <c r="I15" s="227"/>
      <c r="J15" s="94"/>
    </row>
    <row r="16" spans="2:10" ht="15" customHeight="1">
      <c r="B16" s="93"/>
      <c r="C16" s="228"/>
      <c r="D16" s="368"/>
      <c r="E16" s="368"/>
      <c r="F16" s="368"/>
      <c r="G16" s="368"/>
      <c r="H16" s="368"/>
      <c r="I16" s="229"/>
      <c r="J16" s="94"/>
    </row>
    <row r="17" spans="2:11" ht="5.45" customHeight="1">
      <c r="B17" s="93"/>
      <c r="C17" s="230"/>
      <c r="D17" s="95"/>
      <c r="E17" s="95"/>
      <c r="F17" s="95"/>
      <c r="G17" s="95"/>
      <c r="H17" s="96"/>
      <c r="I17" s="96"/>
      <c r="J17" s="94"/>
    </row>
    <row r="18" spans="2:11" ht="5.0999999999999996" customHeight="1">
      <c r="B18" s="93"/>
      <c r="C18" s="231"/>
      <c r="D18" s="97"/>
      <c r="E18" s="232"/>
      <c r="F18" s="99"/>
      <c r="G18" s="100"/>
      <c r="H18" s="98"/>
      <c r="I18" s="98"/>
      <c r="J18" s="94"/>
    </row>
    <row r="19" spans="2:11" ht="24" customHeight="1">
      <c r="B19" s="93"/>
      <c r="C19" s="231"/>
      <c r="D19" s="99" t="s">
        <v>36</v>
      </c>
      <c r="E19" s="233" t="s">
        <v>249</v>
      </c>
      <c r="F19" s="99" t="s">
        <v>242</v>
      </c>
      <c r="G19" s="99" t="s">
        <v>243</v>
      </c>
      <c r="H19" s="99" t="s">
        <v>210</v>
      </c>
      <c r="I19" s="99"/>
      <c r="J19" s="94"/>
      <c r="K19" s="240"/>
    </row>
    <row r="20" spans="2:11" ht="3" customHeight="1">
      <c r="B20" s="93"/>
      <c r="J20" s="234"/>
    </row>
    <row r="21" spans="2:11" ht="30" customHeight="1">
      <c r="B21" s="93"/>
      <c r="C21" s="235" cm="1">
        <f t="array" ref="C21">IFERROR(IF(F21=Model_Lists!$A$4,1,IF(F21=Model_Lists!$A$5,0,IF(FilterHazard=Model_Lists!$J$3,((SUM((Hazard_Calc!C2:J2)*TRANSPOSE(OverView_Calc!$B$2:$B$9)))&gt;0)*1,INDEX(Hazard_Calc!C2:J2,MATCH(FilterHazard,Model_Lists!$J$4:$J$11,0))))),1)</f>
        <v>1</v>
      </c>
      <c r="D21" s="106" t="s">
        <v>297</v>
      </c>
      <c r="E21" s="351" t="str">
        <f>Hazard_Calc!S2</f>
        <v>💦</v>
      </c>
      <c r="F21" s="198" t="s">
        <v>227</v>
      </c>
      <c r="G21" s="112"/>
      <c r="H21" s="204"/>
      <c r="I21" s="237"/>
      <c r="J21" s="236" t="b">
        <f>AND('3. Hazards'!F21=INDEX(RatingOptionSelect,2), OR('3. Hazards'!G21="Moderate Impact",'3. Hazards'!G21="High Impact"))</f>
        <v>0</v>
      </c>
    </row>
    <row r="22" spans="2:11" ht="30" customHeight="1">
      <c r="B22" s="93"/>
      <c r="C22" s="235" cm="1">
        <f t="array" ref="C22">IFERROR(IF(F22=Model_Lists!$A$4,1,IF(F22=Model_Lists!$A$5,0,IF(FilterHazard=Model_Lists!$J$3,((SUM((Hazard_Calc!C3:J3)*TRANSPOSE(OverView_Calc!$B$2:$B$9)))&gt;0)*1,INDEX(Hazard_Calc!C3:J3,MATCH(FilterHazard,Model_Lists!$J$4:$J$11,0))))),1)</f>
        <v>1</v>
      </c>
      <c r="D22" s="107" t="s">
        <v>90</v>
      </c>
      <c r="E22" s="355" t="str">
        <f>Hazard_Calc!S3</f>
        <v>🌊🌵</v>
      </c>
      <c r="F22" s="198" t="s">
        <v>227</v>
      </c>
      <c r="G22" s="109"/>
      <c r="H22" s="246"/>
      <c r="I22" s="237"/>
      <c r="J22" s="236" t="b">
        <f>AND('3. Hazards'!F22=INDEX(RatingOptionSelect,2), OR('3. Hazards'!G22="Moderate Impact",'3. Hazards'!G22="High Impact"))</f>
        <v>0</v>
      </c>
    </row>
    <row r="23" spans="2:11" ht="30" customHeight="1">
      <c r="B23" s="93"/>
      <c r="C23" s="235" cm="1">
        <f t="array" ref="C23">IFERROR(IF(F23=Model_Lists!$A$4,1,IF(F23=Model_Lists!$A$5,0,IF(FilterHazard=Model_Lists!$J$3,((SUM((Hazard_Calc!C4:J4)*TRANSPOSE(OverView_Calc!$B$2:$B$9)))&gt;0)*1,INDEX(Hazard_Calc!C4:J4,MATCH(FilterHazard,Model_Lists!$J$4:$J$11,0))))),1)</f>
        <v>1</v>
      </c>
      <c r="D23" s="107" t="s">
        <v>3</v>
      </c>
      <c r="E23" s="355" t="str">
        <f>Hazard_Calc!S4</f>
        <v>💦🌊</v>
      </c>
      <c r="F23" s="198" t="s">
        <v>227</v>
      </c>
      <c r="G23" s="109"/>
      <c r="H23" s="246"/>
      <c r="I23" s="237"/>
      <c r="J23" s="236" t="b">
        <f>AND('3. Hazards'!F23=INDEX(RatingOptionSelect,2), OR('3. Hazards'!G23="Moderate Impact",'3. Hazards'!G23="High Impact"))</f>
        <v>0</v>
      </c>
    </row>
    <row r="24" spans="2:11" ht="30" customHeight="1">
      <c r="B24" s="93"/>
      <c r="C24" s="235" cm="1">
        <f t="array" ref="C24">IFERROR(IF(F24=Model_Lists!$A$4,1,IF(F24=Model_Lists!$A$5,0,IF(FilterHazard=Model_Lists!$J$3,((SUM((Hazard_Calc!C5:J5)*TRANSPOSE(OverView_Calc!$B$2:$B$9)))&gt;0)*1,INDEX(Hazard_Calc!C5:J5,MATCH(FilterHazard,Model_Lists!$J$4:$J$11,0))))),1)</f>
        <v>1</v>
      </c>
      <c r="D24" s="107" t="s">
        <v>298</v>
      </c>
      <c r="E24" s="355" t="str">
        <f>Hazard_Calc!S5</f>
        <v>🌧🌊🌵🌡</v>
      </c>
      <c r="F24" s="198" t="s">
        <v>227</v>
      </c>
      <c r="G24" s="109"/>
      <c r="H24" s="246"/>
      <c r="I24" s="237"/>
      <c r="J24" s="236" t="b">
        <f>AND('3. Hazards'!F24=INDEX(RatingOptionSelect,2), OR('3. Hazards'!G24="Moderate Impact",'3. Hazards'!G24="High Impact"))</f>
        <v>0</v>
      </c>
    </row>
    <row r="25" spans="2:11" ht="30" customHeight="1">
      <c r="B25" s="93"/>
      <c r="C25" s="235" cm="1">
        <f t="array" ref="C25">IFERROR(IF(F25=Model_Lists!$A$4,1,IF(F25=Model_Lists!$A$5,0,IF(FilterHazard=Model_Lists!$J$3,((SUM((Hazard_Calc!C6:J6)*TRANSPOSE(OverView_Calc!$B$2:$B$9)))&gt;0)*1,INDEX(Hazard_Calc!C6:J6,MATCH(FilterHazard,Model_Lists!$J$4:$J$11,0))))),1)</f>
        <v>1</v>
      </c>
      <c r="D25" s="107" t="s">
        <v>91</v>
      </c>
      <c r="E25" s="355" t="str">
        <f>Hazard_Calc!S6</f>
        <v>🔥</v>
      </c>
      <c r="F25" s="198" t="s">
        <v>227</v>
      </c>
      <c r="G25" s="110"/>
      <c r="H25" s="246"/>
      <c r="I25" s="237"/>
      <c r="J25" s="236" t="b">
        <f>AND('3. Hazards'!F25=INDEX(RatingOptionSelect,2), OR('3. Hazards'!G25="Moderate Impact",'3. Hazards'!G25="High Impact"))</f>
        <v>0</v>
      </c>
    </row>
    <row r="26" spans="2:11" ht="30" customHeight="1">
      <c r="B26" s="93"/>
      <c r="C26" s="235" cm="1">
        <f t="array" ref="C26">IFERROR(IF(F26=Model_Lists!$A$4,1,IF(F26=Model_Lists!$A$5,0,IF(FilterHazard=Model_Lists!$J$3,((SUM((Hazard_Calc!C7:J7)*TRANSPOSE(OverView_Calc!$B$2:$B$9)))&gt;0)*1,INDEX(Hazard_Calc!C7:J7,MATCH(FilterHazard,Model_Lists!$J$4:$J$11,0))))),1)</f>
        <v>1</v>
      </c>
      <c r="D26" s="107" t="s">
        <v>92</v>
      </c>
      <c r="E26" s="355" t="str">
        <f>Hazard_Calc!S7</f>
        <v>💦🌊</v>
      </c>
      <c r="F26" s="198" t="s">
        <v>227</v>
      </c>
      <c r="G26" s="110"/>
      <c r="H26" s="246"/>
      <c r="I26" s="237"/>
      <c r="J26" s="236" t="b">
        <f>AND('3. Hazards'!F26=INDEX(RatingOptionSelect,2), OR('3. Hazards'!G26="Moderate Impact",'3. Hazards'!G26="High Impact"))</f>
        <v>0</v>
      </c>
    </row>
    <row r="27" spans="2:11" ht="30" customHeight="1">
      <c r="B27" s="93"/>
      <c r="C27" s="235" cm="1">
        <f t="array" ref="C27">IFERROR(IF(F27=Model_Lists!$A$4,1,IF(F27=Model_Lists!$A$5,0,IF(FilterHazard=Model_Lists!$J$3,((SUM((Hazard_Calc!C8:J8)*TRANSPOSE(OverView_Calc!$B$2:$B$9)))&gt;0)*1,INDEX(Hazard_Calc!C8:J8,MATCH(FilterHazard,Model_Lists!$J$4:$J$11,0))))),1)</f>
        <v>1</v>
      </c>
      <c r="D27" s="107" t="s">
        <v>82</v>
      </c>
      <c r="E27" s="355" t="str">
        <f>Hazard_Calc!S8</f>
        <v>💦🌊</v>
      </c>
      <c r="F27" s="198" t="s">
        <v>227</v>
      </c>
      <c r="G27" s="110"/>
      <c r="H27" s="246"/>
      <c r="I27" s="237"/>
      <c r="J27" s="236" t="b">
        <f>AND('3. Hazards'!F27=INDEX(RatingOptionSelect,2), OR('3. Hazards'!G27="Moderate Impact",'3. Hazards'!G27="High Impact"))</f>
        <v>0</v>
      </c>
    </row>
    <row r="28" spans="2:11" ht="30" customHeight="1">
      <c r="B28" s="93"/>
      <c r="C28" s="235" cm="1">
        <f t="array" ref="C28">IFERROR(IF(F28=Model_Lists!$A$4,1,IF(F28=Model_Lists!$A$5,0,IF(FilterHazard=Model_Lists!$J$3,((SUM((Hazard_Calc!C9:J9)*TRANSPOSE(OverView_Calc!$B$2:$B$9)))&gt;0)*1,INDEX(Hazard_Calc!C9:J9,MATCH(FilterHazard,Model_Lists!$J$4:$J$11,0))))),1)</f>
        <v>1</v>
      </c>
      <c r="D28" s="107" t="s">
        <v>83</v>
      </c>
      <c r="E28" s="355" t="str">
        <f>Hazard_Calc!S9</f>
        <v>💦🌊</v>
      </c>
      <c r="F28" s="198" t="s">
        <v>227</v>
      </c>
      <c r="G28" s="110"/>
      <c r="H28" s="246"/>
      <c r="I28" s="237"/>
      <c r="J28" s="236" t="b">
        <f>AND('3. Hazards'!F28=INDEX(RatingOptionSelect,2), OR('3. Hazards'!G28="Moderate Impact",'3. Hazards'!G28="High Impact"))</f>
        <v>0</v>
      </c>
    </row>
    <row r="29" spans="2:11" ht="30" customHeight="1">
      <c r="B29" s="93"/>
      <c r="C29" s="235" cm="1">
        <f t="array" ref="C29">IFERROR(IF(F29=Model_Lists!$A$4,1,IF(F29=Model_Lists!$A$5,0,IF(FilterHazard=Model_Lists!$J$3,((SUM((Hazard_Calc!C10:J10)*TRANSPOSE(OverView_Calc!$B$2:$B$9)))&gt;0)*1,INDEX(Hazard_Calc!C10:J10,MATCH(FilterHazard,Model_Lists!$J$4:$J$11,0))))),1)</f>
        <v>1</v>
      </c>
      <c r="D29" s="107" t="s">
        <v>2</v>
      </c>
      <c r="E29" s="355" t="str">
        <f>Hazard_Calc!S10</f>
        <v>💦</v>
      </c>
      <c r="F29" s="198" t="s">
        <v>227</v>
      </c>
      <c r="G29" s="110"/>
      <c r="H29" s="246"/>
      <c r="I29" s="237"/>
      <c r="J29" s="236" t="b">
        <f>AND('3. Hazards'!F29=INDEX(RatingOptionSelect,2), OR('3. Hazards'!G29="Moderate Impact",'3. Hazards'!G29="High Impact"))</f>
        <v>0</v>
      </c>
    </row>
    <row r="30" spans="2:11" ht="30" customHeight="1">
      <c r="B30" s="93"/>
      <c r="C30" s="235" cm="1">
        <f t="array" ref="C30">IFERROR(IF(F30=Model_Lists!$A$4,1,IF(F30=Model_Lists!$A$5,0,IF(FilterHazard=Model_Lists!$J$3,((SUM((Hazard_Calc!C11:J11)*TRANSPOSE(OverView_Calc!$B$2:$B$9)))&gt;0)*1,INDEX(Hazard_Calc!C11:J11,MATCH(FilterHazard,Model_Lists!$J$4:$J$11,0))))),1)</f>
        <v>1</v>
      </c>
      <c r="D30" s="107" t="s">
        <v>86</v>
      </c>
      <c r="E30" s="355" t="str">
        <f>Hazard_Calc!S11</f>
        <v>🌵</v>
      </c>
      <c r="F30" s="198" t="s">
        <v>227</v>
      </c>
      <c r="G30" s="110"/>
      <c r="H30" s="246"/>
      <c r="I30" s="237"/>
      <c r="J30" s="236" t="b">
        <f>AND('3. Hazards'!F30=INDEX(RatingOptionSelect,2), OR('3. Hazards'!G30="Moderate Impact",'3. Hazards'!G30="High Impact"))</f>
        <v>0</v>
      </c>
    </row>
    <row r="31" spans="2:11" ht="30" customHeight="1">
      <c r="B31" s="93"/>
      <c r="C31" s="235" cm="1">
        <f t="array" ref="C31">IFERROR(IF(F31=Model_Lists!$A$4,1,IF(F31=Model_Lists!$A$5,0,IF(FilterHazard=Model_Lists!$J$3,((SUM((Hazard_Calc!C12:J12)*TRANSPOSE(OverView_Calc!$B$2:$B$9)))&gt;0)*1,INDEX(Hazard_Calc!C12:J12,MATCH(FilterHazard,Model_Lists!$J$4:$J$11,0))))),1)</f>
        <v>1</v>
      </c>
      <c r="D31" s="107" t="s">
        <v>71</v>
      </c>
      <c r="E31" s="355" t="str">
        <f>Hazard_Calc!S12</f>
        <v>🌵</v>
      </c>
      <c r="F31" s="198" t="s">
        <v>227</v>
      </c>
      <c r="G31" s="110"/>
      <c r="H31" s="246"/>
      <c r="I31" s="237"/>
      <c r="J31" s="236" t="b">
        <f>AND('3. Hazards'!F31=INDEX(RatingOptionSelect,2), OR('3. Hazards'!G31="Moderate Impact",'3. Hazards'!G31="High Impact"))</f>
        <v>0</v>
      </c>
    </row>
    <row r="32" spans="2:11" ht="30" customHeight="1">
      <c r="B32" s="93"/>
      <c r="C32" s="235" cm="1">
        <f t="array" ref="C32">IFERROR(IF(F32=Model_Lists!$A$4,1,IF(F32=Model_Lists!$A$5,0,IF(FilterHazard=Model_Lists!$J$3,((SUM((Hazard_Calc!C13:J13)*TRANSPOSE(OverView_Calc!$B$2:$B$9)))&gt;0)*1,INDEX(Hazard_Calc!C13:J13,MATCH(FilterHazard,Model_Lists!$J$4:$J$11,0))))),1)</f>
        <v>1</v>
      </c>
      <c r="D32" s="107" t="s">
        <v>72</v>
      </c>
      <c r="E32" s="355" t="str">
        <f>Hazard_Calc!S13</f>
        <v>💦🌧🌊</v>
      </c>
      <c r="F32" s="198" t="s">
        <v>227</v>
      </c>
      <c r="G32" s="110"/>
      <c r="H32" s="246"/>
      <c r="I32" s="237"/>
      <c r="J32" s="236" t="b">
        <f>AND('3. Hazards'!F32=INDEX(RatingOptionSelect,2), OR('3. Hazards'!G32="Moderate Impact",'3. Hazards'!G32="High Impact"))</f>
        <v>0</v>
      </c>
    </row>
    <row r="33" spans="2:10" ht="30" customHeight="1">
      <c r="B33" s="93"/>
      <c r="C33" s="235" cm="1">
        <f t="array" ref="C33">IFERROR(IF(F33=Model_Lists!$A$4,1,IF(F33=Model_Lists!$A$5,0,IF(FilterHazard=Model_Lists!$J$3,((SUM((Hazard_Calc!C14:J14)*TRANSPOSE(OverView_Calc!$B$2:$B$9)))&gt;0)*1,INDEX(Hazard_Calc!C14:J14,MATCH(FilterHazard,Model_Lists!$J$4:$J$11,0))))),1)</f>
        <v>1</v>
      </c>
      <c r="D33" s="107" t="s">
        <v>299</v>
      </c>
      <c r="E33" s="355" t="str">
        <f>Hazard_Calc!S14</f>
        <v>🔥🌡☀️</v>
      </c>
      <c r="F33" s="198" t="s">
        <v>227</v>
      </c>
      <c r="G33" s="110"/>
      <c r="H33" s="246"/>
      <c r="I33" s="237"/>
      <c r="J33" s="236" t="b">
        <f>AND('3. Hazards'!F33=INDEX(RatingOptionSelect,2), OR('3. Hazards'!G33="Moderate Impact",'3. Hazards'!G33="High Impact"))</f>
        <v>0</v>
      </c>
    </row>
    <row r="34" spans="2:10" ht="30" customHeight="1">
      <c r="B34" s="93"/>
      <c r="C34" s="235" cm="1">
        <f t="array" ref="C34">IFERROR(IF(F34=Model_Lists!$A$4,1,IF(F34=Model_Lists!$A$5,0,IF(FilterHazard=Model_Lists!$J$3,((SUM((Hazard_Calc!C15:J15)*TRANSPOSE(OverView_Calc!$B$2:$B$9)))&gt;0)*1,INDEX(Hazard_Calc!C15:J15,MATCH(FilterHazard,Model_Lists!$J$4:$J$11,0))))),1)</f>
        <v>1</v>
      </c>
      <c r="D34" s="107" t="s">
        <v>300</v>
      </c>
      <c r="E34" s="355" t="str">
        <f>Hazard_Calc!S15</f>
        <v>💨</v>
      </c>
      <c r="F34" s="198" t="s">
        <v>227</v>
      </c>
      <c r="G34" s="110"/>
      <c r="H34" s="246"/>
      <c r="I34" s="237"/>
      <c r="J34" s="236" t="b">
        <f>AND('3. Hazards'!F34=INDEX(RatingOptionSelect,2), OR('3. Hazards'!G34="Moderate Impact",'3. Hazards'!G34="High Impact"))</f>
        <v>0</v>
      </c>
    </row>
    <row r="35" spans="2:10" ht="30" customHeight="1">
      <c r="B35" s="93"/>
      <c r="C35" s="235" cm="1">
        <f t="array" ref="C35">IFERROR(IF(F35=Model_Lists!$A$4,1,IF(F35=Model_Lists!$A$5,0,IF(FilterHazard=Model_Lists!$J$3,((SUM((Hazard_Calc!C16:J16)*TRANSPOSE(OverView_Calc!$B$2:$B$9)))&gt;0)*1,INDEX(Hazard_Calc!C16:J16,MATCH(FilterHazard,Model_Lists!$J$4:$J$11,0))))),1)</f>
        <v>1</v>
      </c>
      <c r="D35" s="107" t="s">
        <v>75</v>
      </c>
      <c r="E35" s="355" t="str">
        <f>Hazard_Calc!S16</f>
        <v>🌧</v>
      </c>
      <c r="F35" s="198" t="s">
        <v>227</v>
      </c>
      <c r="G35" s="110"/>
      <c r="H35" s="246"/>
      <c r="I35" s="237"/>
      <c r="J35" s="236" t="b">
        <f>AND('3. Hazards'!F35=INDEX(RatingOptionSelect,2), OR('3. Hazards'!G35="Moderate Impact",'3. Hazards'!G35="High Impact"))</f>
        <v>0</v>
      </c>
    </row>
    <row r="36" spans="2:10" ht="30" customHeight="1">
      <c r="B36" s="93"/>
      <c r="C36" s="235" cm="1">
        <f t="array" ref="C36">IFERROR(IF(F36=Model_Lists!$A$4,1,IF(F36=Model_Lists!$A$5,0,IF(FilterHazard=Model_Lists!$J$3,((SUM((Hazard_Calc!C17:J17)*TRANSPOSE(OverView_Calc!$B$2:$B$9)))&gt;0)*1,INDEX(Hazard_Calc!C17:J17,MATCH(FilterHazard,Model_Lists!$J$4:$J$11,0))))),1)</f>
        <v>1</v>
      </c>
      <c r="D36" s="107" t="s">
        <v>76</v>
      </c>
      <c r="E36" s="355" t="str">
        <f>Hazard_Calc!S17</f>
        <v>🌧</v>
      </c>
      <c r="F36" s="198" t="s">
        <v>227</v>
      </c>
      <c r="G36" s="110"/>
      <c r="H36" s="246"/>
      <c r="I36" s="237"/>
      <c r="J36" s="236" t="b">
        <f>AND('3. Hazards'!F36=INDEX(RatingOptionSelect,2), OR('3. Hazards'!G36="Moderate Impact",'3. Hazards'!G36="High Impact"))</f>
        <v>0</v>
      </c>
    </row>
    <row r="37" spans="2:10" ht="30" customHeight="1">
      <c r="B37" s="93"/>
      <c r="C37" s="235" cm="1">
        <f t="array" ref="C37">IFERROR(IF(F37=Model_Lists!$A$4,1,IF(F37=Model_Lists!$A$5,0,IF(FilterHazard=Model_Lists!$J$3,((SUM((Hazard_Calc!C18:J18)*TRANSPOSE(OverView_Calc!$B$2:$B$9)))&gt;0)*1,INDEX(Hazard_Calc!C18:J18,MATCH(FilterHazard,Model_Lists!$J$4:$J$11,0))))),1)</f>
        <v>1</v>
      </c>
      <c r="D37" s="107" t="s">
        <v>1</v>
      </c>
      <c r="E37" s="355" t="str">
        <f>Hazard_Calc!S18</f>
        <v>💦🌊</v>
      </c>
      <c r="F37" s="198" t="s">
        <v>227</v>
      </c>
      <c r="G37" s="110"/>
      <c r="H37" s="246"/>
      <c r="I37" s="237"/>
      <c r="J37" s="236" t="b">
        <f>AND('3. Hazards'!F37=INDEX(RatingOptionSelect,2), OR('3. Hazards'!G37="Moderate Impact",'3. Hazards'!G37="High Impact"))</f>
        <v>0</v>
      </c>
    </row>
    <row r="38" spans="2:10" ht="30" customHeight="1">
      <c r="B38" s="93"/>
      <c r="C38" s="235" cm="1">
        <f t="array" ref="C38">IFERROR(IF(F38=Model_Lists!$A$4,1,IF(F38=Model_Lists!$A$5,0,IF(FilterHazard=Model_Lists!$J$3,((SUM((Hazard_Calc!C19:J19)*TRANSPOSE(OverView_Calc!$B$2:$B$9)))&gt;0)*1,INDEX(Hazard_Calc!C19:J19,MATCH(FilterHazard,Model_Lists!$J$4:$J$11,0))))),1)</f>
        <v>1</v>
      </c>
      <c r="D38" s="107" t="s">
        <v>77</v>
      </c>
      <c r="E38" s="355" t="str">
        <f>Hazard_Calc!S19</f>
        <v>💨</v>
      </c>
      <c r="F38" s="198" t="s">
        <v>227</v>
      </c>
      <c r="G38" s="110"/>
      <c r="H38" s="246"/>
      <c r="I38" s="237"/>
      <c r="J38" s="236" t="b">
        <f>AND('3. Hazards'!F38=INDEX(RatingOptionSelect,2), OR('3. Hazards'!G38="Moderate Impact",'3. Hazards'!G38="High Impact"))</f>
        <v>0</v>
      </c>
    </row>
    <row r="39" spans="2:10" ht="30" customHeight="1">
      <c r="B39" s="93"/>
      <c r="C39" s="235" cm="1">
        <f t="array" ref="C39">IFERROR(IF(F39=Model_Lists!$A$4,1,IF(F39=Model_Lists!$A$5,0,IF(FilterHazard=Model_Lists!$J$3,((SUM((Hazard_Calc!C20:J20)*TRANSPOSE(OverView_Calc!$B$2:$B$9)))&gt;0)*1,INDEX(Hazard_Calc!C20:J20,MATCH(FilterHazard,Model_Lists!$J$4:$J$11,0))))),1)</f>
        <v>1</v>
      </c>
      <c r="D39" s="108" t="s">
        <v>301</v>
      </c>
      <c r="E39" s="355" t="str">
        <f>Hazard_Calc!S20</f>
        <v>💨</v>
      </c>
      <c r="F39" s="198" t="s">
        <v>227</v>
      </c>
      <c r="G39" s="111"/>
      <c r="H39" s="247"/>
      <c r="I39" s="237"/>
      <c r="J39" s="236" t="b">
        <f>AND('3. Hazards'!F39=INDEX(RatingOptionSelect,2), OR('3. Hazards'!G39="Moderate Impact",'3. Hazards'!G39="High Impact"))</f>
        <v>0</v>
      </c>
    </row>
    <row r="40" spans="2:10" ht="30" customHeight="1">
      <c r="B40" s="93"/>
      <c r="C40" s="235" cm="1">
        <f t="array" ref="C40">IFERROR(IF(F40=Model_Lists!$A$4,1,IF(F40=Model_Lists!$A$5,0,IF(FilterHazard=Model_Lists!$J$3,((SUM((Hazard_Calc!C21:J21)*TRANSPOSE(OverView_Calc!$B$2:$B$9)))&gt;0)*1,INDEX(Hazard_Calc!C21:J21,MATCH(FilterHazard,Model_Lists!$J$4:$J$11,0))))),1)</f>
        <v>1</v>
      </c>
      <c r="D40" s="107" t="s">
        <v>79</v>
      </c>
      <c r="E40" s="355" t="str">
        <f>Hazard_Calc!S21</f>
        <v>🌊</v>
      </c>
      <c r="F40" s="198" t="s">
        <v>227</v>
      </c>
      <c r="G40" s="111"/>
      <c r="H40" s="247"/>
      <c r="I40" s="237"/>
      <c r="J40" s="236" t="b">
        <f>AND('3. Hazards'!F40=INDEX(RatingOptionSelect,2), OR('3. Hazards'!G40="Moderate Impact",'3. Hazards'!G40="High Impact"))</f>
        <v>0</v>
      </c>
    </row>
    <row r="41" spans="2:10" ht="30" customHeight="1">
      <c r="B41" s="93"/>
      <c r="C41" s="235" cm="1">
        <f t="array" ref="C41">IFERROR(IF(F41=Model_Lists!$A$4,1,IF(F41=Model_Lists!$A$5,0,IF(FilterHazard=Model_Lists!$J$3,((SUM((Hazard_Calc!C22:J22)*TRANSPOSE(OverView_Calc!$B$2:$B$9)))&gt;0)*1,INDEX(Hazard_Calc!C22:J22,MATCH(FilterHazard,Model_Lists!$J$4:$J$11,0))))),1)</f>
        <v>1</v>
      </c>
      <c r="D41" s="107" t="s">
        <v>80</v>
      </c>
      <c r="E41" s="355" t="str">
        <f>Hazard_Calc!S22</f>
        <v>💦🌵</v>
      </c>
      <c r="F41" s="198" t="s">
        <v>227</v>
      </c>
      <c r="G41" s="111"/>
      <c r="H41" s="247"/>
      <c r="I41" s="237"/>
      <c r="J41" s="236" t="b">
        <f>AND('3. Hazards'!F41=INDEX(RatingOptionSelect,2), OR('3. Hazards'!G41="Moderate Impact",'3. Hazards'!G41="High Impact"))</f>
        <v>0</v>
      </c>
    </row>
    <row r="42" spans="2:10" ht="30" customHeight="1">
      <c r="B42" s="93"/>
      <c r="C42" s="235" cm="1">
        <f t="array" ref="C42">IFERROR(IF(F42=Model_Lists!$A$4,1,IF(F42=Model_Lists!$A$5,0,IF(FilterHazard=Model_Lists!$J$3,((SUM((Hazard_Calc!C23:J23)*TRANSPOSE(OverView_Calc!$B$2:$B$9)))&gt;0)*1,INDEX(Hazard_Calc!C23:J23,MATCH(FilterHazard,Model_Lists!$J$4:$J$11,0))))),1)</f>
        <v>1</v>
      </c>
      <c r="D42" s="107" t="s">
        <v>98</v>
      </c>
      <c r="E42" s="355" t="str">
        <f>Hazard_Calc!S23</f>
        <v>🌡☀️</v>
      </c>
      <c r="F42" s="198" t="s">
        <v>227</v>
      </c>
      <c r="G42" s="111"/>
      <c r="H42" s="247"/>
      <c r="I42" s="237"/>
      <c r="J42" s="236" t="b">
        <f>AND('3. Hazards'!F42=INDEX(RatingOptionSelect,2), OR('3. Hazards'!G42="Moderate Impact",'3. Hazards'!G42="High Impact"))</f>
        <v>0</v>
      </c>
    </row>
    <row r="43" spans="2:10" ht="30" customHeight="1">
      <c r="B43" s="93"/>
      <c r="C43" s="235" cm="1">
        <f t="array" ref="C43">IFERROR(IF(F43=Model_Lists!$A$4,1,IF(F43=Model_Lists!$A$5,0,IF(FilterHazard=Model_Lists!$J$3,((SUM((Hazard_Calc!C24:J24)*TRANSPOSE(OverView_Calc!$B$2:$B$9)))&gt;0)*1,INDEX(Hazard_Calc!C24:J24,MATCH(FilterHazard,Model_Lists!$J$4:$J$11,0))))),1)</f>
        <v>1</v>
      </c>
      <c r="D43" s="107" t="s">
        <v>302</v>
      </c>
      <c r="E43" s="355" t="str">
        <f>Hazard_Calc!S24</f>
        <v>🌡☀️</v>
      </c>
      <c r="F43" s="198" t="s">
        <v>227</v>
      </c>
      <c r="G43" s="111"/>
      <c r="H43" s="247"/>
      <c r="I43" s="237"/>
      <c r="J43" s="236" t="b">
        <f>AND('3. Hazards'!F43=INDEX(RatingOptionSelect,2), OR('3. Hazards'!G43="Moderate Impact",'3. Hazards'!G43="High Impact"))</f>
        <v>0</v>
      </c>
    </row>
    <row r="44" spans="2:10" ht="30" customHeight="1">
      <c r="B44" s="93"/>
      <c r="C44" s="235" cm="1">
        <f t="array" ref="C44">IFERROR(IF(F44=Model_Lists!$A$4,1,IF(F44=Model_Lists!$A$5,0,IF(FilterHazard=Model_Lists!$J$3,((SUM((Hazard_Calc!C25:J25)*TRANSPOSE(OverView_Calc!$B$2:$B$9)))&gt;0)*1,INDEX(Hazard_Calc!C25:J25,MATCH(FilterHazard,Model_Lists!$J$4:$J$11,0))))),1)</f>
        <v>1</v>
      </c>
      <c r="D44" s="107" t="s">
        <v>85</v>
      </c>
      <c r="E44" s="355" t="str">
        <f>Hazard_Calc!S25</f>
        <v>🌵</v>
      </c>
      <c r="F44" s="198" t="s">
        <v>227</v>
      </c>
      <c r="G44" s="111"/>
      <c r="H44" s="247"/>
      <c r="I44" s="237"/>
      <c r="J44" s="236" t="b">
        <f>AND('3. Hazards'!F44=INDEX(RatingOptionSelect,2), OR('3. Hazards'!G44="Moderate Impact",'3. Hazards'!G44="High Impact"))</f>
        <v>0</v>
      </c>
    </row>
    <row r="45" spans="2:10" ht="30" customHeight="1">
      <c r="B45" s="93"/>
      <c r="C45" s="235" cm="1">
        <f t="array" ref="C45">IFERROR(IF(F45=Model_Lists!$A$4,1,IF(F45=Model_Lists!$A$5,0,IF(FilterHazard=Model_Lists!$J$3,((SUM((Hazard_Calc!C26:J26)*TRANSPOSE(OverView_Calc!$B$2:$B$9)))&gt;0)*1,INDEX(Hazard_Calc!C26:J26,MATCH(FilterHazard,Model_Lists!$J$4:$J$11,0))))),1)</f>
        <v>1</v>
      </c>
      <c r="D45" s="107" t="s">
        <v>324</v>
      </c>
      <c r="E45" s="355" t="str">
        <f>Hazard_Calc!S26</f>
        <v>💦🌊🔥💨</v>
      </c>
      <c r="F45" s="198" t="s">
        <v>227</v>
      </c>
      <c r="G45" s="111"/>
      <c r="H45" s="247"/>
      <c r="I45" s="237"/>
      <c r="J45" s="236" t="b">
        <f>AND('3. Hazards'!F45=INDEX(RatingOptionSelect,2), OR('3. Hazards'!G45="Moderate Impact",'3. Hazards'!G45="High Impact"))</f>
        <v>0</v>
      </c>
    </row>
    <row r="46" spans="2:10" ht="30" customHeight="1">
      <c r="B46" s="93"/>
      <c r="C46" s="235" cm="1">
        <f t="array" ref="C46">IFERROR(IF(F46=Model_Lists!$A$4,1,IF(F46=Model_Lists!$A$5,0,IF(FilterHazard=Model_Lists!$J$3,((SUM((Hazard_Calc!C26:J26)*TRANSPOSE(OverView_Calc!$B$2:$B$9)))&gt;0)*1,INDEX(Hazard_Calc!C26:J26,MATCH(FilterHazard,Model_Lists!$J$4:$J$11,0))))),1)</f>
        <v>1</v>
      </c>
      <c r="D46" s="107" t="s">
        <v>325</v>
      </c>
      <c r="E46" s="355" t="str">
        <f>Hazard_Calc!S27</f>
        <v>💦🌊🔥💨</v>
      </c>
      <c r="F46" s="198" t="s">
        <v>227</v>
      </c>
      <c r="G46" s="111"/>
      <c r="H46" s="247"/>
      <c r="I46" s="237"/>
      <c r="J46" s="236" t="b">
        <f>AND('3. Hazards'!F46=INDEX(RatingOptionSelect,2), OR('3. Hazards'!G46="Moderate Impact",'3. Hazards'!G46="High Impact"))</f>
        <v>0</v>
      </c>
    </row>
    <row r="47" spans="2:10" ht="30" customHeight="1">
      <c r="B47" s="93"/>
      <c r="C47" s="235" cm="1">
        <f t="array" ref="C47">IFERROR(IF(F47=Model_Lists!$A$4,1,IF(F47=Model_Lists!$A$5,0,IF(FilterHazard=Model_Lists!$J$3,((SUM((Hazard_Calc!C28:J28)*TRANSPOSE(OverView_Calc!$B$2:$B$9)))&gt;0)*1,INDEX(Hazard_Calc!C28:J28,MATCH(FilterHazard,Model_Lists!$J$4:$J$11,0))))),1)</f>
        <v>1</v>
      </c>
      <c r="D47" s="107" t="s">
        <v>326</v>
      </c>
      <c r="E47" s="355" t="str">
        <f>Hazard_Calc!S28</f>
        <v>💦🌊🔥💨☀️</v>
      </c>
      <c r="F47" s="198" t="s">
        <v>227</v>
      </c>
      <c r="G47" s="111"/>
      <c r="H47" s="247"/>
      <c r="I47" s="237"/>
      <c r="J47" s="236" t="b">
        <f>AND('3. Hazards'!F47=INDEX(RatingOptionSelect,2), OR('3. Hazards'!G47="Moderate Impact",'3. Hazards'!G47="High Impact"))</f>
        <v>0</v>
      </c>
    </row>
    <row r="48" spans="2:10" ht="30" customHeight="1">
      <c r="B48" s="93"/>
      <c r="C48" s="235" cm="1">
        <f t="array" ref="C48">IFERROR(IF(F48=Model_Lists!$A$4,1,IF(F48=Model_Lists!$A$5,0,IF(FilterHazard=Model_Lists!$J$3,((SUM((Hazard_Calc!C29:J29)*TRANSPOSE(OverView_Calc!$B$2:$B$9)))&gt;0)*1,INDEX(Hazard_Calc!C29:J29,MATCH(FilterHazard,Model_Lists!$J$4:$J$11,0))))),1)</f>
        <v>1</v>
      </c>
      <c r="D48" s="107" t="s">
        <v>318</v>
      </c>
      <c r="E48" s="355" t="str">
        <f>Hazard_Calc!S29</f>
        <v>💦🌊🔥💨</v>
      </c>
      <c r="F48" s="198" t="s">
        <v>227</v>
      </c>
      <c r="G48" s="111"/>
      <c r="H48" s="247"/>
      <c r="I48" s="237"/>
      <c r="J48" s="236" t="b">
        <f>AND('3. Hazards'!F48=INDEX(RatingOptionSelect,2), OR('3. Hazards'!G48="Moderate Impact",'3. Hazards'!G48="High Impact"))</f>
        <v>0</v>
      </c>
    </row>
    <row r="49" spans="2:10" ht="33" customHeight="1">
      <c r="B49" s="93"/>
      <c r="C49" s="235" cm="1">
        <f t="array" ref="C49">IFERROR(IF(F49=Model_Lists!$A$4,1,IF(F49=Model_Lists!$A$5,0,IF(FilterHazard=Model_Lists!$J$3,((SUM((Hazard_Calc!C30:J30)*TRANSPOSE(OverView_Calc!$B$2:$B$9)))&gt;0)*1,INDEX(Hazard_Calc!C30:J30,MATCH(FilterHazard,Model_Lists!$J$4:$J$11,0))))),1)</f>
        <v>1</v>
      </c>
      <c r="D49" s="107" t="s">
        <v>327</v>
      </c>
      <c r="E49" s="355" t="str">
        <f>Hazard_Calc!S30</f>
        <v>💦🌊🔥💨🌵</v>
      </c>
      <c r="F49" s="198" t="s">
        <v>227</v>
      </c>
      <c r="G49" s="111"/>
      <c r="H49" s="247"/>
      <c r="I49" s="237"/>
      <c r="J49" s="236" t="b">
        <f>AND('3. Hazards'!F49=INDEX(RatingOptionSelect,2), OR('3. Hazards'!G49="Moderate Impact",'3. Hazards'!G49="High Impact"))</f>
        <v>0</v>
      </c>
    </row>
    <row r="50" spans="2:10" ht="20.100000000000001" customHeight="1" thickBot="1">
      <c r="B50" s="93"/>
      <c r="J50" s="94"/>
    </row>
    <row r="51" spans="2:10" ht="23.45" customHeight="1">
      <c r="B51" s="93"/>
      <c r="C51" s="307" t="s">
        <v>181</v>
      </c>
      <c r="D51" s="308"/>
      <c r="E51" s="309"/>
      <c r="F51" s="309"/>
      <c r="G51" s="309"/>
      <c r="H51" s="310"/>
      <c r="I51" s="238"/>
      <c r="J51" s="94"/>
    </row>
    <row r="52" spans="2:10" ht="53.1" customHeight="1" thickBot="1">
      <c r="B52" s="93"/>
      <c r="C52" s="311"/>
      <c r="D52" s="241" t="s">
        <v>286</v>
      </c>
      <c r="E52" s="242" t="s">
        <v>290</v>
      </c>
      <c r="F52" s="243" t="s">
        <v>217</v>
      </c>
      <c r="G52" s="244" t="s">
        <v>168</v>
      </c>
      <c r="H52" s="245" t="s">
        <v>167</v>
      </c>
      <c r="I52" s="239"/>
      <c r="J52" s="94"/>
    </row>
    <row r="53" spans="2:10">
      <c r="B53" s="93"/>
      <c r="J53" s="94"/>
    </row>
    <row r="54" spans="2:10" ht="15" thickBot="1">
      <c r="B54" s="101"/>
      <c r="C54" s="102"/>
      <c r="D54" s="103"/>
      <c r="E54" s="104"/>
      <c r="F54" s="102"/>
      <c r="G54" s="104"/>
      <c r="H54" s="103"/>
      <c r="I54" s="103"/>
      <c r="J54" s="105"/>
    </row>
    <row r="55" spans="2:10"/>
    <row r="56" spans="2:10"/>
    <row r="57" spans="2:10"/>
    <row r="58" spans="2:10"/>
    <row r="59" spans="2:10"/>
    <row r="60" spans="2:10"/>
    <row r="61" spans="2:10"/>
    <row r="62" spans="2:10"/>
    <row r="63" spans="2:10"/>
    <row r="64" spans="2:10"/>
    <row r="65"/>
    <row r="66"/>
    <row r="67"/>
    <row r="68"/>
    <row r="69"/>
    <row r="70"/>
  </sheetData>
  <customSheetViews>
    <customSheetView guid="{2AB498D9-D32A-4EB2-B4F2-37A196616A87}">
      <pane ySplit="3" topLeftCell="A4" activePane="bottomLeft" state="frozen"/>
      <selection pane="bottomLeft" activeCell="F8" sqref="F8"/>
      <pageMargins left="0.7" right="0.7" top="0.75" bottom="0.75" header="0.3" footer="0.3"/>
    </customSheetView>
  </customSheetViews>
  <mergeCells count="5">
    <mergeCell ref="C4:C14"/>
    <mergeCell ref="D16:H16"/>
    <mergeCell ref="D4:D14"/>
    <mergeCell ref="E4:G14"/>
    <mergeCell ref="D15:H15"/>
  </mergeCells>
  <conditionalFormatting sqref="C21:I49">
    <cfRule type="expression" dxfId="41" priority="38">
      <formula>AND($C21=0,ISBLANK($C21)=FALSE)</formula>
    </cfRule>
  </conditionalFormatting>
  <conditionalFormatting sqref="G21:G49">
    <cfRule type="expression" dxfId="40" priority="39">
      <formula>G21="Low Impact"</formula>
    </cfRule>
    <cfRule type="expression" dxfId="39" priority="40">
      <formula>G21="High Impact"</formula>
    </cfRule>
    <cfRule type="expression" dxfId="38" priority="47">
      <formula>G21="Moderate Impact"</formula>
    </cfRule>
  </conditionalFormatting>
  <dataValidations count="2">
    <dataValidation type="list" allowBlank="1" showInputMessage="1" showErrorMessage="1" promptTitle="&lt; Impact Rating &gt;" prompt="Low = low or no impact from hazard; _x000a__x000a_Moderate = moderate hazard impact causing reduced performance; _x000a__x000a_High= high hazard impact likely causing failure_x000a_" sqref="G21:G49" xr:uid="{E15B5CD1-5725-674D-BB7B-E115E9054C83}">
      <formula1>ratingOverall</formula1>
    </dataValidation>
    <dataValidation type="list" allowBlank="1" showInputMessage="1" showErrorMessage="1" promptTitle="&lt; Relevant hazard &gt;" prompt="Identify if this hazard is relevant to your context. _x000a__x000a_Yes - Relevant_x000a_No - Not relevant" sqref="F21:F49" xr:uid="{2CCCA763-94BA-41CC-9871-74E48F190583}">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1" id="{6AA4632A-42C2-405D-8E15-E06854392B6F}">
            <xm:f>OverView_Calc!B2=FALSE</xm:f>
            <x14:dxf>
              <font>
                <strike/>
                <color theme="0"/>
              </font>
              <fill>
                <patternFill>
                  <bgColor theme="1" tint="0.499984740745262"/>
                </patternFill>
              </fill>
            </x14:dxf>
          </x14:cfRule>
          <xm:sqref>H5:H12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Model_Lists!$J$3:$J$11</xm:f>
          </x14:formula1>
          <xm:sqref>F18 E19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3F50B5"/>
  </sheetPr>
  <dimension ref="A1:AG56"/>
  <sheetViews>
    <sheetView showGridLines="0" showRowColHeaders="0" zoomScale="70" zoomScaleNormal="70" workbookViewId="0">
      <pane ySplit="18" topLeftCell="A24" activePane="bottomLeft" state="frozen"/>
      <selection pane="bottomLeft"/>
    </sheetView>
  </sheetViews>
  <sheetFormatPr defaultColWidth="0" defaultRowHeight="14.25" zeroHeight="1"/>
  <cols>
    <col min="1" max="1" width="3.375" style="8" customWidth="1"/>
    <col min="2" max="2" width="8.5" style="8" customWidth="1"/>
    <col min="3" max="3" width="5.625" style="8" customWidth="1"/>
    <col min="4" max="4" width="55" style="8" customWidth="1"/>
    <col min="5" max="5" width="36.125" style="10" customWidth="1"/>
    <col min="6" max="6" width="27.125" style="8" customWidth="1"/>
    <col min="7" max="8" width="58" style="8" customWidth="1"/>
    <col min="9" max="9" width="33.5" style="8" customWidth="1"/>
    <col min="10" max="12" width="3.375" style="8" customWidth="1"/>
    <col min="13" max="21" width="8.875" style="8" hidden="1" customWidth="1"/>
    <col min="22" max="24" width="0" style="8" hidden="1" customWidth="1"/>
    <col min="25" max="30" width="8.875" style="8" hidden="1" customWidth="1"/>
    <col min="31" max="33" width="0" style="8" hidden="1" customWidth="1"/>
    <col min="34" max="16384" width="8.875" style="8" hidden="1"/>
  </cols>
  <sheetData>
    <row r="1" spans="2:11" ht="18.95" customHeight="1" thickBot="1"/>
    <row r="2" spans="2:11" ht="18.95" customHeight="1">
      <c r="B2" s="166"/>
      <c r="C2" s="167"/>
      <c r="D2" s="167"/>
      <c r="E2" s="168"/>
      <c r="F2" s="167"/>
      <c r="G2" s="167"/>
      <c r="H2" s="167"/>
      <c r="I2" s="167"/>
      <c r="J2" s="167"/>
      <c r="K2" s="169"/>
    </row>
    <row r="3" spans="2:11" ht="18.95" customHeight="1">
      <c r="B3" s="170"/>
      <c r="C3" s="171"/>
      <c r="D3" s="171"/>
      <c r="E3" s="253"/>
      <c r="F3" s="171"/>
      <c r="G3" s="171"/>
      <c r="H3" s="171"/>
      <c r="I3" s="171"/>
      <c r="J3" s="171"/>
      <c r="K3" s="172"/>
    </row>
    <row r="4" spans="2:11" ht="14.1" customHeight="1">
      <c r="B4" s="170"/>
      <c r="C4" s="382">
        <v>4</v>
      </c>
      <c r="D4" s="374" t="s">
        <v>291</v>
      </c>
      <c r="E4" s="375" t="s">
        <v>292</v>
      </c>
      <c r="F4" s="375"/>
      <c r="G4" s="375"/>
      <c r="H4" s="174"/>
      <c r="I4" s="350" t="s">
        <v>232</v>
      </c>
      <c r="J4" s="175"/>
      <c r="K4" s="176"/>
    </row>
    <row r="5" spans="2:11" ht="14.1" customHeight="1">
      <c r="B5" s="170"/>
      <c r="C5" s="382"/>
      <c r="D5" s="374"/>
      <c r="E5" s="375"/>
      <c r="F5" s="375"/>
      <c r="G5" s="375"/>
      <c r="H5" s="174"/>
      <c r="I5" s="177" t="s">
        <v>194</v>
      </c>
      <c r="J5" s="175"/>
      <c r="K5" s="176"/>
    </row>
    <row r="6" spans="2:11" ht="14.1" customHeight="1">
      <c r="B6" s="170"/>
      <c r="C6" s="382"/>
      <c r="D6" s="374"/>
      <c r="E6" s="375"/>
      <c r="F6" s="375"/>
      <c r="G6" s="375"/>
      <c r="H6" s="174"/>
      <c r="I6" s="177" t="s">
        <v>200</v>
      </c>
      <c r="J6" s="175"/>
      <c r="K6" s="176"/>
    </row>
    <row r="7" spans="2:11" ht="14.1" customHeight="1">
      <c r="B7" s="170"/>
      <c r="C7" s="382"/>
      <c r="D7" s="374"/>
      <c r="E7" s="375"/>
      <c r="F7" s="375"/>
      <c r="G7" s="375"/>
      <c r="H7" s="174"/>
      <c r="I7" s="177" t="s">
        <v>221</v>
      </c>
      <c r="J7" s="175"/>
      <c r="K7" s="176"/>
    </row>
    <row r="8" spans="2:11" ht="14.1" customHeight="1">
      <c r="B8" s="170"/>
      <c r="C8" s="382"/>
      <c r="D8" s="374"/>
      <c r="E8" s="375"/>
      <c r="F8" s="375"/>
      <c r="G8" s="375"/>
      <c r="H8" s="174"/>
      <c r="I8" s="177" t="s">
        <v>195</v>
      </c>
      <c r="J8" s="175"/>
      <c r="K8" s="176"/>
    </row>
    <row r="9" spans="2:11" ht="14.1" customHeight="1">
      <c r="B9" s="170"/>
      <c r="C9" s="382"/>
      <c r="D9" s="374"/>
      <c r="E9" s="375"/>
      <c r="F9" s="375"/>
      <c r="G9" s="375"/>
      <c r="H9" s="174"/>
      <c r="I9" s="177" t="s">
        <v>220</v>
      </c>
      <c r="J9" s="175"/>
      <c r="K9" s="176"/>
    </row>
    <row r="10" spans="2:11" ht="14.1" customHeight="1">
      <c r="B10" s="170"/>
      <c r="C10" s="382"/>
      <c r="D10" s="374"/>
      <c r="E10" s="375"/>
      <c r="F10" s="375"/>
      <c r="G10" s="375"/>
      <c r="H10" s="174"/>
      <c r="I10" s="177" t="s">
        <v>197</v>
      </c>
      <c r="J10" s="175"/>
      <c r="K10" s="176"/>
    </row>
    <row r="11" spans="2:11" ht="14.1" customHeight="1">
      <c r="B11" s="170"/>
      <c r="C11" s="382"/>
      <c r="D11" s="374"/>
      <c r="E11" s="375"/>
      <c r="F11" s="375"/>
      <c r="G11" s="375"/>
      <c r="H11" s="174"/>
      <c r="I11" s="177" t="s">
        <v>198</v>
      </c>
      <c r="J11" s="175"/>
      <c r="K11" s="176"/>
    </row>
    <row r="12" spans="2:11" ht="14.1" customHeight="1">
      <c r="B12" s="170"/>
      <c r="C12" s="382"/>
      <c r="D12" s="374"/>
      <c r="E12" s="375"/>
      <c r="F12" s="375"/>
      <c r="G12" s="375"/>
      <c r="H12" s="174"/>
      <c r="I12" s="177" t="s">
        <v>214</v>
      </c>
      <c r="J12" s="175"/>
      <c r="K12" s="176"/>
    </row>
    <row r="13" spans="2:11" ht="14.1" customHeight="1">
      <c r="B13" s="170"/>
      <c r="C13" s="171"/>
      <c r="D13" s="178"/>
      <c r="E13" s="179"/>
      <c r="F13" s="180"/>
      <c r="G13" s="175"/>
      <c r="H13" s="174"/>
      <c r="I13" s="173"/>
      <c r="J13" s="175"/>
      <c r="K13" s="176"/>
    </row>
    <row r="14" spans="2:11" ht="81" customHeight="1">
      <c r="B14" s="170"/>
      <c r="C14" s="31"/>
      <c r="D14" s="372" t="s">
        <v>322</v>
      </c>
      <c r="E14" s="373"/>
      <c r="F14" s="373"/>
      <c r="G14" s="373"/>
      <c r="H14" s="373"/>
      <c r="I14" s="373"/>
      <c r="J14" s="252"/>
      <c r="K14" s="176"/>
    </row>
    <row r="15" spans="2:11" ht="13.35" customHeight="1">
      <c r="B15" s="170"/>
      <c r="D15" s="248"/>
      <c r="E15" s="249"/>
      <c r="F15" s="250"/>
      <c r="G15" s="251"/>
      <c r="H15" s="33"/>
      <c r="I15" s="251"/>
      <c r="J15" s="251"/>
      <c r="K15" s="176"/>
    </row>
    <row r="16" spans="2:11" ht="14.1" customHeight="1">
      <c r="B16" s="170"/>
      <c r="C16" s="171"/>
      <c r="D16" s="178"/>
      <c r="E16" s="179"/>
      <c r="F16" s="180"/>
      <c r="G16" s="175"/>
      <c r="H16" s="173"/>
      <c r="I16" s="173"/>
      <c r="J16" s="175"/>
      <c r="K16" s="176"/>
    </row>
    <row r="17" spans="2:24" ht="14.1" customHeight="1">
      <c r="B17" s="170"/>
      <c r="C17" s="171"/>
      <c r="D17" s="178"/>
      <c r="E17" s="179"/>
      <c r="F17" s="180"/>
      <c r="G17" s="173"/>
      <c r="H17" s="173"/>
      <c r="I17" s="173"/>
      <c r="J17" s="175"/>
      <c r="K17" s="176"/>
    </row>
    <row r="18" spans="2:24" ht="40.5" customHeight="1">
      <c r="B18" s="170"/>
      <c r="C18" s="381" t="s">
        <v>222</v>
      </c>
      <c r="D18" s="381"/>
      <c r="E18" s="181"/>
      <c r="F18" s="195" t="s">
        <v>247</v>
      </c>
      <c r="G18" s="195" t="s">
        <v>331</v>
      </c>
      <c r="H18" s="195" t="s">
        <v>248</v>
      </c>
      <c r="I18" s="195" t="s">
        <v>212</v>
      </c>
      <c r="J18" s="175"/>
      <c r="K18" s="176"/>
    </row>
    <row r="19" spans="2:24" ht="54.95" customHeight="1">
      <c r="B19" s="170"/>
      <c r="C19" s="380" t="s">
        <v>323</v>
      </c>
      <c r="D19" s="380"/>
      <c r="E19" s="380"/>
      <c r="F19" s="380"/>
      <c r="G19" s="380"/>
      <c r="H19" s="380"/>
      <c r="I19" s="380"/>
      <c r="J19" s="294"/>
      <c r="K19" s="182"/>
    </row>
    <row r="20" spans="2:24" s="12" customFormat="1" ht="54.95" customHeight="1">
      <c r="B20" s="255" cm="1">
        <f t="array" ref="B20">IF(SUM((DF_Calc!C6:J6="Yes")*TRANSPOSE(OverView_Calc!$B$2:$B$9))&gt;0,1,0)</f>
        <v>1</v>
      </c>
      <c r="C20" s="317"/>
      <c r="D20" s="161" t="s">
        <v>218</v>
      </c>
      <c r="E20" s="353" t="str">
        <f>DF_Calc!Q6</f>
        <v>💦 🌧 🌊</v>
      </c>
      <c r="F20" s="318" t="s">
        <v>227</v>
      </c>
      <c r="G20" s="318"/>
      <c r="H20" s="318"/>
      <c r="I20" s="318"/>
      <c r="J20" s="319"/>
      <c r="K20" s="184"/>
    </row>
    <row r="21" spans="2:24" s="12" customFormat="1" ht="54.95" customHeight="1">
      <c r="B21" s="255" cm="1">
        <f t="array" ref="B21">IF(SUM((DF_Calc!C7:J7="Yes")*TRANSPOSE(OverView_Calc!$B$2:$B$9))&gt;0,1,0)</f>
        <v>1</v>
      </c>
      <c r="D21" s="160" t="s">
        <v>219</v>
      </c>
      <c r="E21" s="353" t="str">
        <f>DF_Calc!Q7</f>
        <v>💦 🌊🔥💨</v>
      </c>
      <c r="F21" s="315" t="s">
        <v>227</v>
      </c>
      <c r="G21" s="315"/>
      <c r="H21" s="315"/>
      <c r="I21" s="315"/>
      <c r="J21" s="183"/>
      <c r="K21" s="184"/>
    </row>
    <row r="22" spans="2:24" s="12" customFormat="1" ht="54.95" customHeight="1">
      <c r="B22" s="255" cm="1">
        <f t="array" ref="B22">IF(SUM((DF_Calc!C8:J8="Yes")*TRANSPOSE(OverView_Calc!$B$2:$B$9))&gt;0,1,0)</f>
        <v>1</v>
      </c>
      <c r="D22" s="161" t="s">
        <v>303</v>
      </c>
      <c r="E22" s="353" t="str">
        <f>DF_Calc!Q8</f>
        <v xml:space="preserve">💦 🌧 🌊🔥💨🌵 </v>
      </c>
      <c r="F22" s="315" t="s">
        <v>227</v>
      </c>
      <c r="G22" s="315"/>
      <c r="H22" s="315"/>
      <c r="I22" s="315"/>
      <c r="J22" s="183"/>
      <c r="K22" s="184"/>
    </row>
    <row r="23" spans="2:24" s="12" customFormat="1" ht="54.95" customHeight="1">
      <c r="B23" s="255" cm="1">
        <f t="array" ref="B23">IF(SUM((DF_Calc!C9:J9="Yes")*TRANSPOSE(OverView_Calc!$B$2:$B$9))&gt;0,1,0)</f>
        <v>1</v>
      </c>
      <c r="D23" s="162" t="s">
        <v>55</v>
      </c>
      <c r="E23" s="353" t="str">
        <f>DF_Calc!Q9</f>
        <v>💦 🌧 🌊🔥💨🌵 🌡☀️</v>
      </c>
      <c r="F23" s="320" t="s">
        <v>227</v>
      </c>
      <c r="G23" s="320"/>
      <c r="H23" s="320"/>
      <c r="I23" s="320"/>
      <c r="J23" s="183"/>
      <c r="K23" s="184"/>
    </row>
    <row r="24" spans="2:24" ht="54.95" customHeight="1">
      <c r="B24" s="255">
        <v>1</v>
      </c>
      <c r="C24" s="376" t="s">
        <v>330</v>
      </c>
      <c r="D24" s="376"/>
      <c r="E24" s="376"/>
      <c r="F24" s="376"/>
      <c r="G24" s="376"/>
      <c r="H24" s="376"/>
      <c r="I24" s="376"/>
      <c r="J24" s="183"/>
      <c r="K24" s="185"/>
      <c r="M24" s="31"/>
      <c r="N24" s="31"/>
      <c r="O24" s="31"/>
      <c r="P24" s="31"/>
      <c r="Q24" s="31"/>
      <c r="R24" s="31"/>
      <c r="S24" s="31"/>
      <c r="T24" s="31"/>
      <c r="U24" s="31"/>
      <c r="V24" s="31"/>
      <c r="W24" s="31"/>
      <c r="X24" s="31"/>
    </row>
    <row r="25" spans="2:24" s="12" customFormat="1" ht="54.95" customHeight="1">
      <c r="B25" s="255" cm="1">
        <f t="array" ref="B25">IF(SUM((DF_Calc!C11:J11="Yes")*TRANSPOSE(OverView_Calc!$B$2:$B$9))&gt;0,1,0)</f>
        <v>1</v>
      </c>
      <c r="C25" s="317"/>
      <c r="D25" s="161" t="s">
        <v>56</v>
      </c>
      <c r="E25" s="353" t="str">
        <f>DF_Calc!Q11</f>
        <v>💦 🌧 🌊🔥💨🌵 🌡☀️</v>
      </c>
      <c r="F25" s="318" t="s">
        <v>227</v>
      </c>
      <c r="G25" s="318"/>
      <c r="H25" s="318"/>
      <c r="I25" s="318"/>
      <c r="J25" s="183"/>
      <c r="K25" s="184"/>
    </row>
    <row r="26" spans="2:24" s="12" customFormat="1" ht="54.95" customHeight="1">
      <c r="B26" s="255" cm="1">
        <f t="array" ref="B26">IF(SUM((DF_Calc!C12:J12="Yes")*TRANSPOSE(OverView_Calc!$B$2:$B$9))&gt;0,1,0)</f>
        <v>1</v>
      </c>
      <c r="D26" s="161" t="s">
        <v>236</v>
      </c>
      <c r="E26" s="353" t="str">
        <f>DF_Calc!Q12</f>
        <v xml:space="preserve">💦 🌧 🌊🌵 </v>
      </c>
      <c r="F26" s="315" t="s">
        <v>227</v>
      </c>
      <c r="G26" s="315"/>
      <c r="H26" s="315"/>
      <c r="I26" s="315"/>
      <c r="J26" s="183"/>
      <c r="K26" s="184"/>
    </row>
    <row r="27" spans="2:24" s="12" customFormat="1" ht="54.95" customHeight="1">
      <c r="B27" s="255" cm="1">
        <f t="array" ref="B27">IF(SUM((DF_Calc!C13:J13="Yes")*TRANSPOSE(OverView_Calc!$B$2:$B$9))&gt;0,1,0)</f>
        <v>1</v>
      </c>
      <c r="D27" s="161" t="s">
        <v>57</v>
      </c>
      <c r="E27" s="353" t="str">
        <f>DF_Calc!Q13</f>
        <v>💦 🌧 🌊💨🌵 🌡</v>
      </c>
      <c r="F27" s="315" t="s">
        <v>227</v>
      </c>
      <c r="G27" s="315"/>
      <c r="H27" s="315"/>
      <c r="I27" s="315"/>
      <c r="J27" s="183"/>
      <c r="K27" s="184"/>
    </row>
    <row r="28" spans="2:24" s="12" customFormat="1" ht="54.95" customHeight="1">
      <c r="B28" s="255" cm="1">
        <f t="array" ref="B28">IF(SUM((DF_Calc!C14:J14="Yes")*TRANSPOSE(OverView_Calc!$B$2:$B$9))&gt;0,1,0)</f>
        <v>1</v>
      </c>
      <c r="D28" s="161" t="s">
        <v>58</v>
      </c>
      <c r="E28" s="353" t="str">
        <f>DF_Calc!Q14</f>
        <v>💦 🌧 🌊💨</v>
      </c>
      <c r="F28" s="315" t="s">
        <v>227</v>
      </c>
      <c r="G28" s="315"/>
      <c r="H28" s="315"/>
      <c r="I28" s="315"/>
      <c r="J28" s="183"/>
      <c r="K28" s="184"/>
    </row>
    <row r="29" spans="2:24" s="12" customFormat="1" ht="54.95" customHeight="1">
      <c r="B29" s="255" cm="1">
        <f t="array" ref="B29">IF(SUM((DF_Calc!C15:J15="Yes")*TRANSPOSE(OverView_Calc!$B$2:$B$9))&gt;0,1,0)</f>
        <v>1</v>
      </c>
      <c r="D29" s="161" t="s">
        <v>59</v>
      </c>
      <c r="E29" s="353" t="str">
        <f>DF_Calc!Q15</f>
        <v>💦 🌧 🌊🔥🌡☀️</v>
      </c>
      <c r="F29" s="320" t="s">
        <v>227</v>
      </c>
      <c r="G29" s="320"/>
      <c r="H29" s="320"/>
      <c r="I29" s="320"/>
      <c r="J29" s="183"/>
      <c r="K29" s="184"/>
    </row>
    <row r="30" spans="2:24" ht="54.95" customHeight="1">
      <c r="B30" s="255">
        <v>1</v>
      </c>
      <c r="C30" s="376" t="s">
        <v>237</v>
      </c>
      <c r="D30" s="376"/>
      <c r="E30" s="376"/>
      <c r="F30" s="376"/>
      <c r="G30" s="376"/>
      <c r="H30" s="376"/>
      <c r="I30" s="376"/>
      <c r="J30" s="183"/>
      <c r="K30" s="185"/>
      <c r="M30" s="31"/>
      <c r="N30" s="31"/>
      <c r="O30" s="31"/>
      <c r="P30" s="31"/>
      <c r="Q30" s="31"/>
      <c r="R30" s="31"/>
      <c r="S30" s="31"/>
      <c r="T30" s="31"/>
      <c r="U30" s="31"/>
      <c r="V30" s="31"/>
      <c r="W30" s="31"/>
      <c r="X30" s="31"/>
    </row>
    <row r="31" spans="2:24" s="12" customFormat="1" ht="54.95" customHeight="1">
      <c r="B31" s="255" cm="1">
        <f t="array" ref="B31">IF(SUM((DF_Calc!C17:J17="Yes")*TRANSPOSE(OverView_Calc!$B$2:$B$9))&gt;0,1,0)</f>
        <v>1</v>
      </c>
      <c r="C31" s="317"/>
      <c r="D31" s="161" t="s">
        <v>238</v>
      </c>
      <c r="E31" s="353" t="str">
        <f>DF_Calc!Q17</f>
        <v>💦 🌧 🌊🔥💨🌵 🌡☀️</v>
      </c>
      <c r="F31" s="318" t="s">
        <v>227</v>
      </c>
      <c r="G31" s="318"/>
      <c r="H31" s="318"/>
      <c r="I31" s="318"/>
      <c r="J31" s="183"/>
      <c r="K31" s="184"/>
    </row>
    <row r="32" spans="2:24" s="12" customFormat="1" ht="54.95" customHeight="1">
      <c r="B32" s="255" cm="1">
        <f t="array" ref="B32">IF(SUM((DF_Calc!C18:J18="Yes")*TRANSPOSE(OverView_Calc!$B$2:$B$9))&gt;0,1,0)</f>
        <v>1</v>
      </c>
      <c r="D32" s="161" t="s">
        <v>60</v>
      </c>
      <c r="E32" s="353" t="str">
        <f>DF_Calc!Q18</f>
        <v xml:space="preserve">💦 🌧 🔥💨🌵 </v>
      </c>
      <c r="F32" s="315" t="s">
        <v>227</v>
      </c>
      <c r="G32" s="315"/>
      <c r="H32" s="315"/>
      <c r="I32" s="315"/>
      <c r="J32" s="183"/>
      <c r="K32" s="184"/>
    </row>
    <row r="33" spans="2:24" s="12" customFormat="1" ht="54.95" customHeight="1">
      <c r="B33" s="255" cm="1">
        <f t="array" ref="B33">IF(SUM((DF_Calc!C19:J19="Yes")*TRANSPOSE(OverView_Calc!$B$2:$B$9))&gt;0,1,0)</f>
        <v>1</v>
      </c>
      <c r="D33" s="161" t="s">
        <v>61</v>
      </c>
      <c r="E33" s="353" t="str">
        <f>DF_Calc!Q19</f>
        <v>💦 🌧 🌊🔥💨</v>
      </c>
      <c r="F33" s="315" t="s">
        <v>227</v>
      </c>
      <c r="G33" s="315"/>
      <c r="H33" s="315"/>
      <c r="I33" s="315"/>
      <c r="J33" s="183"/>
      <c r="K33" s="184"/>
    </row>
    <row r="34" spans="2:24" s="12" customFormat="1" ht="80.099999999999994" customHeight="1">
      <c r="B34" s="255" cm="1">
        <f t="array" ref="B34">IF(SUM((DF_Calc!C20:J20="Yes")*TRANSPOSE(OverView_Calc!$B$2:$B$9))&gt;0,1,0)</f>
        <v>1</v>
      </c>
      <c r="D34" s="161" t="s">
        <v>62</v>
      </c>
      <c r="E34" s="353" t="str">
        <f>DF_Calc!Q20</f>
        <v>💦 🌧 🌊🔥💨🌵 🌡☀️</v>
      </c>
      <c r="F34" s="315" t="s">
        <v>227</v>
      </c>
      <c r="G34" s="315"/>
      <c r="H34" s="315"/>
      <c r="I34" s="315"/>
      <c r="J34" s="183"/>
      <c r="K34" s="184"/>
    </row>
    <row r="35" spans="2:24" s="12" customFormat="1" ht="54.95" customHeight="1">
      <c r="B35" s="255" cm="1">
        <f t="array" ref="B35">IF(SUM((DF_Calc!C21:J21="Yes")*TRANSPOSE(OverView_Calc!$B$2:$B$9))&gt;0,1,0)</f>
        <v>1</v>
      </c>
      <c r="D35" s="162" t="s">
        <v>63</v>
      </c>
      <c r="E35" s="353" t="str">
        <f>DF_Calc!Q21</f>
        <v>💦 🌧 🌊🔥💨🌵 ☀️</v>
      </c>
      <c r="F35" s="320" t="s">
        <v>227</v>
      </c>
      <c r="G35" s="320"/>
      <c r="H35" s="320"/>
      <c r="I35" s="320"/>
      <c r="J35" s="183"/>
      <c r="K35" s="184"/>
    </row>
    <row r="36" spans="2:24" ht="54.95" customHeight="1">
      <c r="B36" s="255">
        <v>1</v>
      </c>
      <c r="C36" s="376" t="s">
        <v>328</v>
      </c>
      <c r="D36" s="376"/>
      <c r="E36" s="376"/>
      <c r="F36" s="376"/>
      <c r="G36" s="376"/>
      <c r="H36" s="376"/>
      <c r="I36" s="376"/>
      <c r="J36" s="183"/>
      <c r="K36" s="186"/>
      <c r="M36" s="31"/>
      <c r="N36" s="31"/>
      <c r="O36" s="31"/>
      <c r="P36" s="31"/>
      <c r="Q36" s="31"/>
      <c r="R36" s="31"/>
      <c r="S36" s="31"/>
      <c r="T36" s="31"/>
      <c r="U36" s="31"/>
      <c r="V36" s="31"/>
      <c r="W36" s="31"/>
      <c r="X36" s="31"/>
    </row>
    <row r="37" spans="2:24" s="12" customFormat="1" ht="54.95" customHeight="1">
      <c r="B37" s="255" cm="1">
        <f t="array" ref="B37">IF(SUM((DF_Calc!C23:J23="Yes")*TRANSPOSE(OverView_Calc!$B$2:$B$9))&gt;0,1,0)</f>
        <v>1</v>
      </c>
      <c r="C37" s="317"/>
      <c r="D37" s="161" t="s">
        <v>64</v>
      </c>
      <c r="E37" s="353" t="str">
        <f>DF_Calc!Q23</f>
        <v>💦 🌊🔥💨</v>
      </c>
      <c r="F37" s="318" t="s">
        <v>227</v>
      </c>
      <c r="G37" s="318"/>
      <c r="H37" s="318"/>
      <c r="I37" s="318"/>
      <c r="J37" s="183"/>
      <c r="K37" s="184"/>
    </row>
    <row r="38" spans="2:24" s="12" customFormat="1" ht="54.95" customHeight="1">
      <c r="B38" s="255" cm="1">
        <f t="array" ref="B38">IF(SUM((DF_Calc!C24:J24="Yes")*TRANSPOSE(OverView_Calc!$B$2:$B$9))&gt;0,1,0)</f>
        <v>1</v>
      </c>
      <c r="D38" s="161" t="s">
        <v>65</v>
      </c>
      <c r="E38" s="353" t="str">
        <f>DF_Calc!Q24</f>
        <v>💦 🌧 🌊🔥💨🌵 🌡☀️</v>
      </c>
      <c r="F38" s="315" t="s">
        <v>227</v>
      </c>
      <c r="G38" s="315"/>
      <c r="H38" s="315"/>
      <c r="I38" s="315"/>
      <c r="J38" s="183"/>
      <c r="K38" s="184"/>
    </row>
    <row r="39" spans="2:24" s="12" customFormat="1" ht="54.95" customHeight="1">
      <c r="B39" s="255" cm="1">
        <f t="array" ref="B39">IF(SUM((DF_Calc!C25:J25="Yes")*TRANSPOSE(OverView_Calc!$B$2:$B$9))&gt;0,1,0)</f>
        <v>1</v>
      </c>
      <c r="D39" s="162" t="s">
        <v>239</v>
      </c>
      <c r="E39" s="353" t="str">
        <f>DF_Calc!Q25</f>
        <v>💦 🌧 🌊🔥💨🌵 🌡☀️</v>
      </c>
      <c r="F39" s="320" t="s">
        <v>227</v>
      </c>
      <c r="G39" s="320"/>
      <c r="H39" s="320"/>
      <c r="I39" s="320"/>
      <c r="J39" s="183"/>
      <c r="K39" s="184"/>
    </row>
    <row r="40" spans="2:24" ht="54.95" customHeight="1">
      <c r="B40" s="255">
        <v>1</v>
      </c>
      <c r="C40" s="376" t="s">
        <v>224</v>
      </c>
      <c r="D40" s="376"/>
      <c r="E40" s="376"/>
      <c r="F40" s="376"/>
      <c r="G40" s="376"/>
      <c r="H40" s="376"/>
      <c r="I40" s="376"/>
      <c r="J40" s="183"/>
      <c r="K40" s="186"/>
      <c r="M40" s="31"/>
      <c r="N40" s="31"/>
      <c r="O40" s="31"/>
      <c r="P40" s="31"/>
      <c r="Q40" s="31"/>
      <c r="R40" s="31"/>
      <c r="S40" s="31"/>
      <c r="T40" s="31"/>
      <c r="U40" s="31"/>
      <c r="V40" s="31"/>
      <c r="W40" s="31"/>
      <c r="X40" s="31"/>
    </row>
    <row r="41" spans="2:24" s="12" customFormat="1" ht="54.95" customHeight="1">
      <c r="B41" s="255" cm="1">
        <f t="array" ref="B41">IF(SUM((DF_Calc!C27:J27="Yes")*TRANSPOSE(OverView_Calc!$B$2:$B$9))&gt;0,1,0)</f>
        <v>1</v>
      </c>
      <c r="C41" s="317"/>
      <c r="D41" s="161" t="s">
        <v>66</v>
      </c>
      <c r="E41" s="353" t="str">
        <f>DF_Calc!Q27</f>
        <v>💦 🌧 🌊🔥💨🌵 🌡☀️</v>
      </c>
      <c r="F41" s="318" t="s">
        <v>227</v>
      </c>
      <c r="G41" s="318"/>
      <c r="H41" s="318"/>
      <c r="I41" s="318"/>
      <c r="J41" s="183"/>
      <c r="K41" s="184"/>
    </row>
    <row r="42" spans="2:24" s="12" customFormat="1" ht="54.95" customHeight="1">
      <c r="B42" s="255" cm="1">
        <f t="array" ref="B42">IF(SUM((DF_Calc!C28:J28="Yes")*TRANSPOSE(OverView_Calc!$B$2:$B$9))&gt;0,1,0)</f>
        <v>1</v>
      </c>
      <c r="D42" s="161" t="s">
        <v>67</v>
      </c>
      <c r="E42" s="353" t="str">
        <f>DF_Calc!Q28</f>
        <v>💦 🌧 🌊🔥💨🌵 🌡☀️</v>
      </c>
      <c r="F42" s="315" t="s">
        <v>227</v>
      </c>
      <c r="G42" s="315"/>
      <c r="H42" s="315"/>
      <c r="I42" s="315"/>
      <c r="J42" s="183"/>
      <c r="K42" s="184"/>
    </row>
    <row r="43" spans="2:24" s="12" customFormat="1" ht="54.95" customHeight="1">
      <c r="B43" s="255" cm="1">
        <f t="array" ref="B43">IF(SUM((DF_Calc!C29:J29="Yes")*TRANSPOSE(OverView_Calc!$B$2:$B$9))&gt;0,1,0)</f>
        <v>1</v>
      </c>
      <c r="D43" s="163" t="s">
        <v>304</v>
      </c>
      <c r="E43" s="353" t="str">
        <f>DF_Calc!Q29</f>
        <v>💦 🌧 🌊🔥💨🌵 🌡☀️</v>
      </c>
      <c r="F43" s="320" t="s">
        <v>227</v>
      </c>
      <c r="G43" s="320"/>
      <c r="H43" s="320"/>
      <c r="I43" s="320"/>
      <c r="J43" s="183"/>
      <c r="K43" s="184"/>
    </row>
    <row r="44" spans="2:24" ht="54.95" customHeight="1">
      <c r="B44" s="255">
        <v>1</v>
      </c>
      <c r="C44" s="376" t="s">
        <v>223</v>
      </c>
      <c r="D44" s="376"/>
      <c r="E44" s="376"/>
      <c r="F44" s="376"/>
      <c r="G44" s="376"/>
      <c r="H44" s="376"/>
      <c r="I44" s="376"/>
      <c r="J44" s="183"/>
      <c r="K44" s="186"/>
      <c r="M44" s="31"/>
      <c r="N44" s="31"/>
      <c r="O44" s="31"/>
      <c r="P44" s="31"/>
      <c r="Q44" s="31"/>
      <c r="R44" s="31"/>
      <c r="S44" s="31"/>
      <c r="T44" s="31"/>
      <c r="U44" s="31"/>
      <c r="V44" s="31"/>
      <c r="W44" s="31"/>
      <c r="X44" s="31"/>
    </row>
    <row r="45" spans="2:24" s="12" customFormat="1" ht="54.95" customHeight="1">
      <c r="B45" s="255" cm="1">
        <f t="array" ref="B45">IF(SUM((DF_Calc!C31:J31="Yes")*TRANSPOSE(OverView_Calc!$B$2:$B$9))&gt;0,1,0)</f>
        <v>1</v>
      </c>
      <c r="C45" s="317"/>
      <c r="D45" s="161" t="s">
        <v>68</v>
      </c>
      <c r="E45" s="353" t="str">
        <f>DF_Calc!Q31</f>
        <v>💦 🌧 🌊🔥💨🌵 🌡☀️</v>
      </c>
      <c r="F45" s="318" t="s">
        <v>227</v>
      </c>
      <c r="G45" s="321"/>
      <c r="H45" s="321"/>
      <c r="I45" s="321"/>
      <c r="J45" s="183"/>
      <c r="K45" s="184"/>
    </row>
    <row r="46" spans="2:24" s="12" customFormat="1" ht="54.95" customHeight="1">
      <c r="B46" s="255" cm="1">
        <f t="array" ref="B46">IF(SUM((DF_Calc!C32:J32="Yes")*TRANSPOSE(OverView_Calc!$B$2:$B$9))&gt;0,1,0)</f>
        <v>1</v>
      </c>
      <c r="D46" s="162" t="s">
        <v>240</v>
      </c>
      <c r="E46" s="353" t="str">
        <f>DF_Calc!Q32</f>
        <v>💦 🌧 🌊🔥💨🌵 🌡☀️</v>
      </c>
      <c r="F46" s="320" t="s">
        <v>227</v>
      </c>
      <c r="G46" s="322"/>
      <c r="H46" s="322"/>
      <c r="I46" s="322"/>
      <c r="J46" s="183"/>
      <c r="K46" s="184"/>
    </row>
    <row r="47" spans="2:24" ht="54.95" customHeight="1">
      <c r="B47" s="255">
        <v>1</v>
      </c>
      <c r="C47" s="376" t="s">
        <v>329</v>
      </c>
      <c r="D47" s="376"/>
      <c r="E47" s="376"/>
      <c r="F47" s="376"/>
      <c r="G47" s="376"/>
      <c r="H47" s="376"/>
      <c r="I47" s="376"/>
      <c r="J47" s="183"/>
      <c r="K47" s="187"/>
      <c r="M47" s="31"/>
      <c r="N47" s="31"/>
      <c r="O47" s="31"/>
      <c r="P47" s="31"/>
      <c r="Q47" s="31"/>
      <c r="R47" s="31"/>
      <c r="S47" s="31"/>
      <c r="T47" s="31"/>
      <c r="U47" s="31"/>
      <c r="V47" s="31"/>
      <c r="W47" s="31"/>
      <c r="X47" s="31"/>
    </row>
    <row r="48" spans="2:24" ht="54.95" customHeight="1">
      <c r="B48" s="255">
        <v>1</v>
      </c>
      <c r="C48" s="323"/>
      <c r="D48" s="160" t="s">
        <v>241</v>
      </c>
      <c r="E48" s="353" t="str">
        <f>DF_Calc!Q33</f>
        <v/>
      </c>
      <c r="F48" s="318" t="s">
        <v>227</v>
      </c>
      <c r="G48" s="321"/>
      <c r="H48" s="321"/>
      <c r="I48" s="321"/>
      <c r="J48" s="183"/>
      <c r="K48" s="188"/>
    </row>
    <row r="49" spans="2:11" ht="54.95" customHeight="1">
      <c r="B49" s="255">
        <v>1</v>
      </c>
      <c r="D49" s="161" t="s">
        <v>69</v>
      </c>
      <c r="E49" s="353" t="str">
        <f>DF_Calc!Q34</f>
        <v/>
      </c>
      <c r="F49" s="315" t="s">
        <v>227</v>
      </c>
      <c r="G49" s="316"/>
      <c r="H49" s="316"/>
      <c r="I49" s="316"/>
      <c r="J49" s="183"/>
      <c r="K49" s="188"/>
    </row>
    <row r="50" spans="2:11" ht="54.95" customHeight="1">
      <c r="B50" s="255">
        <v>1</v>
      </c>
      <c r="D50" s="161" t="s">
        <v>70</v>
      </c>
      <c r="E50" s="353" t="str">
        <f>DF_Calc!Q35</f>
        <v/>
      </c>
      <c r="F50" s="315" t="s">
        <v>227</v>
      </c>
      <c r="G50" s="316"/>
      <c r="H50" s="316"/>
      <c r="I50" s="316"/>
      <c r="J50" s="183"/>
      <c r="K50" s="188"/>
    </row>
    <row r="51" spans="2:11" ht="27.6" customHeight="1" thickBot="1">
      <c r="B51" s="170"/>
      <c r="D51" s="206"/>
      <c r="E51" s="158"/>
      <c r="F51" s="207"/>
      <c r="G51" s="208"/>
      <c r="H51" s="208"/>
      <c r="I51" s="208"/>
      <c r="J51" s="183"/>
      <c r="K51" s="188"/>
    </row>
    <row r="52" spans="2:11" ht="24" customHeight="1">
      <c r="B52" s="170"/>
      <c r="C52" s="377" t="s">
        <v>181</v>
      </c>
      <c r="D52" s="378"/>
      <c r="E52" s="378"/>
      <c r="F52" s="378"/>
      <c r="G52" s="378"/>
      <c r="H52" s="378"/>
      <c r="I52" s="379"/>
      <c r="J52" s="183"/>
      <c r="K52" s="189"/>
    </row>
    <row r="53" spans="2:11" ht="57.6" customHeight="1" thickBot="1">
      <c r="B53" s="170"/>
      <c r="C53" s="314"/>
      <c r="D53" s="164" t="s">
        <v>226</v>
      </c>
      <c r="E53" s="159"/>
      <c r="F53" s="165" t="s">
        <v>217</v>
      </c>
      <c r="G53" s="196" t="s">
        <v>162</v>
      </c>
      <c r="H53" s="196" t="s">
        <v>234</v>
      </c>
      <c r="I53" s="197" t="s">
        <v>235</v>
      </c>
      <c r="J53" s="183"/>
      <c r="K53" s="190"/>
    </row>
    <row r="54" spans="2:11">
      <c r="B54" s="170"/>
      <c r="K54" s="172"/>
    </row>
    <row r="55" spans="2:11" ht="15" thickBot="1">
      <c r="B55" s="191"/>
      <c r="C55" s="192"/>
      <c r="D55" s="192"/>
      <c r="E55" s="193"/>
      <c r="F55" s="192"/>
      <c r="G55" s="192"/>
      <c r="H55" s="192"/>
      <c r="I55" s="192"/>
      <c r="J55" s="192"/>
      <c r="K55" s="194"/>
    </row>
    <row r="56" spans="2:11"/>
  </sheetData>
  <dataConsolidate/>
  <customSheetViews>
    <customSheetView guid="{2AB498D9-D32A-4EB2-B4F2-37A196616A87}">
      <pane ySplit="3" topLeftCell="A4" activePane="bottomLeft" state="frozen"/>
      <selection pane="bottomLeft" activeCell="E3" sqref="E3"/>
      <pageMargins left="0.7" right="0.7" top="0.75" bottom="0.75" header="0.3" footer="0.3"/>
    </customSheetView>
  </customSheetViews>
  <mergeCells count="13">
    <mergeCell ref="D14:I14"/>
    <mergeCell ref="D4:D12"/>
    <mergeCell ref="E4:G12"/>
    <mergeCell ref="C47:I47"/>
    <mergeCell ref="C52:I52"/>
    <mergeCell ref="C19:I19"/>
    <mergeCell ref="C18:D18"/>
    <mergeCell ref="C24:I24"/>
    <mergeCell ref="C30:I30"/>
    <mergeCell ref="C36:I36"/>
    <mergeCell ref="C40:I40"/>
    <mergeCell ref="C44:I44"/>
    <mergeCell ref="C4:C12"/>
  </mergeCells>
  <conditionalFormatting sqref="C20:J50">
    <cfRule type="expression" dxfId="36" priority="1">
      <formula>$B20=0</formula>
    </cfRule>
  </conditionalFormatting>
  <dataValidations xWindow="470" yWindow="635" count="2">
    <dataValidation type="list" allowBlank="1" showInputMessage="1" showErrorMessage="1" promptTitle="&lt; Integrated Design Feature &gt;" prompt="Is this design feature already intergrated into the technology?_x000a_Yes - Currently Intergated_x000a_No - Not Currently Integrated " sqref="F53 F51" xr:uid="{1093BB4A-7410-4A4A-BC5E-5A6F0DE1FB7D}">
      <formula1>"✅ Yes, ⛔️ No"</formula1>
    </dataValidation>
    <dataValidation type="list" allowBlank="1" showInputMessage="1" showErrorMessage="1" promptTitle="&lt; Integrated Design Feature &gt;" prompt="Is this design feature already intergrated into the technology?_x000a_Yes - Currently Intergated_x000a_No - Not Currently Integrated " sqref="F20:F23 F25:F29 F31:F35 F37:F39 F45:F46 F48:F50 F41:F43" xr:uid="{BF0FBC34-82A7-468F-9EAD-E23E1E8DAE11}">
      <formula1>RatingOptionSelect</formula1>
    </dataValidation>
  </dataValidations>
  <pageMargins left="0.7" right="0.7" top="0.75" bottom="0.75" header="0.3" footer="0.3"/>
  <pageSetup paperSize="9"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5" id="{A99DF179-6EE2-9043-A065-1AB886FD306E}">
            <xm:f>DF_Calc!$C$4="⛔️ No"</xm:f>
            <x14:dxf>
              <font>
                <strike/>
                <color theme="0" tint="-4.9989318521683403E-2"/>
              </font>
              <fill>
                <patternFill>
                  <bgColor theme="1" tint="0.499984740745262"/>
                </patternFill>
              </fill>
            </x14:dxf>
          </x14:cfRule>
          <xm:sqref>I5</xm:sqref>
        </x14:conditionalFormatting>
        <x14:conditionalFormatting xmlns:xm="http://schemas.microsoft.com/office/excel/2006/main">
          <x14:cfRule type="expression" priority="7" id="{1AFBF4D3-6A1A-C74B-9588-298879D86702}">
            <xm:f>DF_Calc!$D$4="⛔️ No"</xm:f>
            <x14:dxf>
              <font>
                <strike/>
                <color theme="0" tint="-4.9989318521683403E-2"/>
              </font>
              <fill>
                <patternFill>
                  <bgColor theme="1" tint="0.499984740745262"/>
                </patternFill>
              </fill>
            </x14:dxf>
          </x14:cfRule>
          <xm:sqref>I6</xm:sqref>
        </x14:conditionalFormatting>
        <x14:conditionalFormatting xmlns:xm="http://schemas.microsoft.com/office/excel/2006/main">
          <x14:cfRule type="expression" priority="8" stopIfTrue="1" id="{55213584-60B3-0744-B766-FA89EF531D12}">
            <xm:f>DF_Calc!$E$4="⛔️ No"</xm:f>
            <x14:dxf>
              <font>
                <strike/>
                <color theme="0" tint="-4.9989318521683403E-2"/>
              </font>
              <fill>
                <patternFill>
                  <bgColor theme="1" tint="0.499984740745262"/>
                </patternFill>
              </fill>
            </x14:dxf>
          </x14:cfRule>
          <xm:sqref>I7</xm:sqref>
        </x14:conditionalFormatting>
        <x14:conditionalFormatting xmlns:xm="http://schemas.microsoft.com/office/excel/2006/main">
          <x14:cfRule type="expression" priority="9" stopIfTrue="1" id="{EEF4633F-25A7-CD44-85DF-F3E53EF7C76C}">
            <xm:f>DF_Calc!$F$4="⛔️ No"</xm:f>
            <x14:dxf>
              <font>
                <strike/>
                <color theme="0" tint="-4.9989318521683403E-2"/>
              </font>
              <fill>
                <patternFill>
                  <bgColor theme="1" tint="0.499984740745262"/>
                </patternFill>
              </fill>
            </x14:dxf>
          </x14:cfRule>
          <xm:sqref>I8</xm:sqref>
        </x14:conditionalFormatting>
        <x14:conditionalFormatting xmlns:xm="http://schemas.microsoft.com/office/excel/2006/main">
          <x14:cfRule type="expression" priority="10" stopIfTrue="1" id="{2454374E-2370-9747-AE79-BFBC4A1BC10E}">
            <xm:f>DF_Calc!$G$4="⛔️ No"</xm:f>
            <x14:dxf>
              <font>
                <strike/>
                <color theme="0" tint="-4.9989318521683403E-2"/>
              </font>
              <fill>
                <patternFill>
                  <bgColor theme="1" tint="0.499984740745262"/>
                </patternFill>
              </fill>
            </x14:dxf>
          </x14:cfRule>
          <xm:sqref>I9</xm:sqref>
        </x14:conditionalFormatting>
        <x14:conditionalFormatting xmlns:xm="http://schemas.microsoft.com/office/excel/2006/main">
          <x14:cfRule type="expression" priority="11" stopIfTrue="1" id="{A86F6273-8C24-1B4A-AB9B-D0E561B0EB52}">
            <xm:f>DF_Calc!$H$4="⛔️ No"</xm:f>
            <x14:dxf>
              <font>
                <strike/>
                <color theme="0" tint="-4.9989318521683403E-2"/>
              </font>
              <fill>
                <patternFill>
                  <bgColor theme="1" tint="0.499984740745262"/>
                </patternFill>
              </fill>
            </x14:dxf>
          </x14:cfRule>
          <xm:sqref>I10</xm:sqref>
        </x14:conditionalFormatting>
        <x14:conditionalFormatting xmlns:xm="http://schemas.microsoft.com/office/excel/2006/main">
          <x14:cfRule type="expression" priority="12" stopIfTrue="1" id="{C6E555E6-DF01-BC4B-8940-840F7C86374D}">
            <xm:f>DF_Calc!$I$4="⛔️ No"</xm:f>
            <x14:dxf>
              <font>
                <strike/>
                <color theme="0" tint="-4.9989318521683403E-2"/>
              </font>
              <fill>
                <patternFill>
                  <bgColor theme="1" tint="0.499984740745262"/>
                </patternFill>
              </fill>
            </x14:dxf>
          </x14:cfRule>
          <xm:sqref>I11</xm:sqref>
        </x14:conditionalFormatting>
        <x14:conditionalFormatting xmlns:xm="http://schemas.microsoft.com/office/excel/2006/main">
          <x14:cfRule type="expression" priority="13" id="{EF072F50-4995-EB43-92A2-B6737C8F369B}">
            <xm:f>DF_Calc!$J$4="⛔️ No"</xm:f>
            <x14:dxf>
              <font>
                <strike/>
                <color theme="0" tint="-4.9989318521683403E-2"/>
              </font>
              <fill>
                <patternFill>
                  <bgColor theme="1" tint="0.499984740745262"/>
                </patternFill>
              </fill>
            </x14:dxf>
          </x14:cfRule>
          <xm:sqref>I12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9D28B1"/>
  </sheetPr>
  <dimension ref="A1:ABQ20"/>
  <sheetViews>
    <sheetView showGridLines="0" showRowColHeaders="0" zoomScale="85" zoomScaleNormal="85" workbookViewId="0"/>
  </sheetViews>
  <sheetFormatPr defaultColWidth="0" defaultRowHeight="14.25" zeroHeight="1"/>
  <cols>
    <col min="1" max="1" width="3.125" style="8" customWidth="1"/>
    <col min="2" max="2" width="3.875" style="8" customWidth="1"/>
    <col min="3" max="3" width="6" style="8" customWidth="1"/>
    <col min="4" max="4" width="24.625" style="8" customWidth="1"/>
    <col min="5" max="6" width="10.875" style="25" customWidth="1"/>
    <col min="7" max="7" width="10.5" style="25" customWidth="1"/>
    <col min="8" max="8" width="10.875" style="25" customWidth="1"/>
    <col min="9" max="9" width="13.625" style="8" customWidth="1"/>
    <col min="10" max="10" width="31.625" style="8" customWidth="1"/>
    <col min="11" max="11" width="55.5" style="8" customWidth="1"/>
    <col min="12" max="12" width="3.375" style="8" customWidth="1"/>
    <col min="13" max="14" width="3.125" style="8" customWidth="1"/>
    <col min="15" max="15" width="4.125" style="8" hidden="1" customWidth="1"/>
    <col min="16" max="743" width="0" style="8" hidden="1" customWidth="1"/>
    <col min="744" max="745" width="5.5" style="8" hidden="1" customWidth="1"/>
    <col min="746" max="16384" width="8.875" style="8" hidden="1"/>
  </cols>
  <sheetData>
    <row r="1" spans="2:13" ht="20.100000000000001" customHeight="1" thickBot="1"/>
    <row r="2" spans="2:13" ht="20.100000000000001" customHeight="1">
      <c r="B2" s="135"/>
      <c r="C2" s="136"/>
      <c r="D2" s="136"/>
      <c r="E2" s="137"/>
      <c r="F2" s="137"/>
      <c r="G2" s="137"/>
      <c r="H2" s="137"/>
      <c r="I2" s="136"/>
      <c r="J2" s="136"/>
      <c r="K2" s="136"/>
      <c r="L2" s="136"/>
      <c r="M2" s="138"/>
    </row>
    <row r="3" spans="2:13" ht="78.95" customHeight="1">
      <c r="B3" s="139"/>
      <c r="C3" s="326">
        <v>5</v>
      </c>
      <c r="D3" s="383" t="s">
        <v>165</v>
      </c>
      <c r="E3" s="383"/>
      <c r="F3" s="383"/>
      <c r="G3" s="383"/>
      <c r="H3" s="383"/>
      <c r="I3" s="383"/>
      <c r="J3" s="383"/>
      <c r="K3" s="152" t="s">
        <v>244</v>
      </c>
      <c r="L3" s="152"/>
      <c r="M3" s="141"/>
    </row>
    <row r="4" spans="2:13" ht="71.099999999999994" customHeight="1">
      <c r="B4" s="139"/>
      <c r="C4" s="153"/>
      <c r="D4" s="386" t="s">
        <v>332</v>
      </c>
      <c r="E4" s="386"/>
      <c r="F4" s="386"/>
      <c r="G4" s="386"/>
      <c r="H4" s="386"/>
      <c r="I4" s="386"/>
      <c r="J4" s="386"/>
      <c r="K4" s="386"/>
      <c r="L4" s="202"/>
      <c r="M4" s="141"/>
    </row>
    <row r="5" spans="2:13" ht="21" customHeight="1">
      <c r="B5" s="139"/>
      <c r="C5" s="219"/>
      <c r="D5" s="220"/>
      <c r="E5" s="220"/>
      <c r="F5" s="220"/>
      <c r="G5" s="220"/>
      <c r="H5" s="220"/>
      <c r="I5" s="220"/>
      <c r="J5" s="220"/>
      <c r="K5" s="221"/>
      <c r="L5" s="221"/>
      <c r="M5" s="141"/>
    </row>
    <row r="6" spans="2:13" ht="18.95" customHeight="1">
      <c r="B6" s="139"/>
      <c r="C6" s="140"/>
      <c r="D6" s="203"/>
      <c r="E6" s="384" t="s">
        <v>209</v>
      </c>
      <c r="F6" s="384"/>
      <c r="G6" s="384"/>
      <c r="H6" s="384"/>
      <c r="I6" s="384"/>
      <c r="J6" s="142"/>
      <c r="K6" s="142"/>
      <c r="L6" s="142"/>
      <c r="M6" s="141"/>
    </row>
    <row r="7" spans="2:13" ht="30" customHeight="1">
      <c r="B7" s="139"/>
      <c r="C7" s="140"/>
      <c r="D7" s="349"/>
      <c r="E7" s="348" t="s">
        <v>168</v>
      </c>
      <c r="F7" s="348" t="s">
        <v>169</v>
      </c>
      <c r="G7" s="348" t="s">
        <v>170</v>
      </c>
      <c r="H7" s="385" t="s">
        <v>172</v>
      </c>
      <c r="I7" s="385"/>
      <c r="J7" s="348" t="s">
        <v>245</v>
      </c>
      <c r="K7" s="143" t="s">
        <v>210</v>
      </c>
      <c r="L7" s="143"/>
      <c r="M7" s="141"/>
    </row>
    <row r="8" spans="2:13" ht="56.1" hidden="1" customHeight="1">
      <c r="B8" s="139"/>
      <c r="C8" s="144"/>
      <c r="D8" s="145" t="s">
        <v>160</v>
      </c>
      <c r="E8" s="146">
        <v>0.6</v>
      </c>
      <c r="F8" s="146">
        <v>0.2</v>
      </c>
      <c r="G8" s="146">
        <v>0.2</v>
      </c>
      <c r="H8" s="146" cm="1">
        <f t="array" ref="H8">SUMPRODUCT(E8:G8,TRANSPOSE(scoreWeight))</f>
        <v>0.30400000000000005</v>
      </c>
      <c r="I8" s="145" t="s">
        <v>164</v>
      </c>
      <c r="J8" s="145" t="s">
        <v>176</v>
      </c>
      <c r="K8" s="154" t="s">
        <v>161</v>
      </c>
      <c r="L8" s="154"/>
      <c r="M8" s="141"/>
    </row>
    <row r="9" spans="2:13" s="12" customFormat="1" ht="50.1" customHeight="1">
      <c r="B9" s="256" t="b">
        <f>OverView_Calc!B2</f>
        <v>1</v>
      </c>
      <c r="C9" s="351" t="s">
        <v>182</v>
      </c>
      <c r="D9" s="335" t="s">
        <v>0</v>
      </c>
      <c r="E9" s="336">
        <f>IFERROR(OverView_Calc!K2/SUM(OverView_Calc!$K2:$M2),0)</f>
        <v>0</v>
      </c>
      <c r="F9" s="336">
        <f>IFERROR(OverView_Calc!L2/SUM(OverView_Calc!$K2:$M2),0)</f>
        <v>0</v>
      </c>
      <c r="G9" s="336">
        <f>IFERROR(OverView_Calc!M2/SUM(OverView_Calc!$K2:$M2),0)</f>
        <v>0</v>
      </c>
      <c r="H9" s="337" cm="1">
        <f t="array" ref="H9">SUMPRODUCT(E9:G9,TRANSPOSE(scoreWeight))</f>
        <v>0</v>
      </c>
      <c r="I9" s="338" t="str">
        <f t="shared" ref="I9:I16" si="0">IF(H9&lt;0.33,"Low Impact",IF(H9&lt;0.66,"Moderate Impact","High Impact"))</f>
        <v>Low Impact</v>
      </c>
      <c r="J9" s="339"/>
      <c r="K9" s="340"/>
      <c r="L9" s="117"/>
      <c r="M9" s="147"/>
    </row>
    <row r="10" spans="2:13" s="12" customFormat="1" ht="50.1" customHeight="1">
      <c r="B10" s="256" t="b">
        <f>OverView_Calc!B3</f>
        <v>1</v>
      </c>
      <c r="C10" s="351" t="s">
        <v>189</v>
      </c>
      <c r="D10" s="329" t="s">
        <v>21</v>
      </c>
      <c r="E10" s="330">
        <f>IFERROR(OverView_Calc!K3/SUM(OverView_Calc!$K3:$M3),0)</f>
        <v>0</v>
      </c>
      <c r="F10" s="330">
        <f>IFERROR(OverView_Calc!L3/SUM(OverView_Calc!$K3:$M3),0)</f>
        <v>0</v>
      </c>
      <c r="G10" s="330">
        <f>IFERROR(OverView_Calc!M3/SUM(OverView_Calc!$K3:$M3),0)</f>
        <v>0</v>
      </c>
      <c r="H10" s="331" cm="1">
        <f t="array" ref="H10">SUMPRODUCT(E10:G10,TRANSPOSE(scoreWeight))</f>
        <v>0</v>
      </c>
      <c r="I10" s="332" t="str">
        <f t="shared" si="0"/>
        <v>Low Impact</v>
      </c>
      <c r="J10" s="333"/>
      <c r="K10" s="341"/>
      <c r="L10" s="117"/>
      <c r="M10" s="147"/>
    </row>
    <row r="11" spans="2:13" s="12" customFormat="1" ht="50.1" customHeight="1">
      <c r="B11" s="256" t="b">
        <f>OverView_Calc!B4</f>
        <v>1</v>
      </c>
      <c r="C11" s="351" t="s">
        <v>216</v>
      </c>
      <c r="D11" s="329" t="s">
        <v>22</v>
      </c>
      <c r="E11" s="330">
        <f>IFERROR(OverView_Calc!K4/SUM(OverView_Calc!$K4:$M4),0)</f>
        <v>0</v>
      </c>
      <c r="F11" s="330">
        <f>IFERROR(OverView_Calc!L4/SUM(OverView_Calc!$K4:$M4),0)</f>
        <v>0</v>
      </c>
      <c r="G11" s="330">
        <f>IFERROR(OverView_Calc!M4/SUM(OverView_Calc!$K4:$M4),0)</f>
        <v>0</v>
      </c>
      <c r="H11" s="331" cm="1">
        <f t="array" ref="H11">SUMPRODUCT(E11:G11,TRANSPOSE(scoreWeight))</f>
        <v>0</v>
      </c>
      <c r="I11" s="332" t="str">
        <f t="shared" si="0"/>
        <v>Low Impact</v>
      </c>
      <c r="J11" s="333"/>
      <c r="K11" s="341"/>
      <c r="L11" s="117"/>
      <c r="M11" s="147"/>
    </row>
    <row r="12" spans="2:13" s="12" customFormat="1" ht="50.1" customHeight="1">
      <c r="B12" s="256" t="b">
        <f>OverView_Calc!B5</f>
        <v>1</v>
      </c>
      <c r="C12" s="351" t="s">
        <v>190</v>
      </c>
      <c r="D12" s="334" t="s">
        <v>23</v>
      </c>
      <c r="E12" s="330">
        <f>IFERROR(OverView_Calc!K5/SUM(OverView_Calc!$K5:$M5),0)</f>
        <v>0</v>
      </c>
      <c r="F12" s="330">
        <f>IFERROR(OverView_Calc!L5/SUM(OverView_Calc!$K5:$M5),0)</f>
        <v>0</v>
      </c>
      <c r="G12" s="330">
        <f>IFERROR(OverView_Calc!M5/SUM(OverView_Calc!$K5:$M5),0)</f>
        <v>0</v>
      </c>
      <c r="H12" s="331" cm="1">
        <f t="array" ref="H12">SUMPRODUCT(E12:G12,TRANSPOSE(scoreWeight))</f>
        <v>0</v>
      </c>
      <c r="I12" s="332" t="str">
        <f t="shared" si="0"/>
        <v>Low Impact</v>
      </c>
      <c r="J12" s="333"/>
      <c r="K12" s="341"/>
      <c r="L12" s="117"/>
      <c r="M12" s="147"/>
    </row>
    <row r="13" spans="2:13" s="12" customFormat="1" ht="50.1" customHeight="1">
      <c r="B13" s="256" t="b">
        <f>OverView_Calc!B6</f>
        <v>1</v>
      </c>
      <c r="C13" s="351" t="s">
        <v>215</v>
      </c>
      <c r="D13" s="329" t="s">
        <v>24</v>
      </c>
      <c r="E13" s="330">
        <f>IFERROR(OverView_Calc!K6/SUM(OverView_Calc!$K6:$M6),0)</f>
        <v>0</v>
      </c>
      <c r="F13" s="330">
        <f>IFERROR(OverView_Calc!L6/SUM(OverView_Calc!$K6:$M6),0)</f>
        <v>0</v>
      </c>
      <c r="G13" s="330">
        <f>IFERROR(OverView_Calc!M6/SUM(OverView_Calc!$K6:$M6),0)</f>
        <v>0</v>
      </c>
      <c r="H13" s="331" cm="1">
        <f t="array" ref="H13">SUMPRODUCT(E13:G13,TRANSPOSE(scoreWeight))</f>
        <v>0</v>
      </c>
      <c r="I13" s="332" t="str">
        <f t="shared" si="0"/>
        <v>Low Impact</v>
      </c>
      <c r="J13" s="333"/>
      <c r="K13" s="341"/>
      <c r="L13" s="117"/>
      <c r="M13" s="147"/>
    </row>
    <row r="14" spans="2:13" s="12" customFormat="1" ht="50.1" customHeight="1">
      <c r="B14" s="256" t="b">
        <f>OverView_Calc!B7</f>
        <v>1</v>
      </c>
      <c r="C14" s="351" t="s">
        <v>191</v>
      </c>
      <c r="D14" s="329" t="s">
        <v>25</v>
      </c>
      <c r="E14" s="330">
        <f>IFERROR(OverView_Calc!K7/SUM(OverView_Calc!$K7:$M7),0)</f>
        <v>0</v>
      </c>
      <c r="F14" s="330">
        <f>IFERROR(OverView_Calc!L7/SUM(OverView_Calc!$K7:$M7),0)</f>
        <v>0</v>
      </c>
      <c r="G14" s="330">
        <f>IFERROR(OverView_Calc!M7/SUM(OverView_Calc!$K7:$M7),0)</f>
        <v>0</v>
      </c>
      <c r="H14" s="331" cm="1">
        <f t="array" ref="H14">SUMPRODUCT(E14:G14,TRANSPOSE(scoreWeight))</f>
        <v>0</v>
      </c>
      <c r="I14" s="332" t="str">
        <f t="shared" si="0"/>
        <v>Low Impact</v>
      </c>
      <c r="J14" s="333"/>
      <c r="K14" s="341"/>
      <c r="L14" s="117"/>
      <c r="M14" s="147"/>
    </row>
    <row r="15" spans="2:13" s="12" customFormat="1" ht="50.1" customHeight="1">
      <c r="B15" s="256" t="b">
        <f>OverView_Calc!B8</f>
        <v>1</v>
      </c>
      <c r="C15" s="351" t="s">
        <v>192</v>
      </c>
      <c r="D15" s="334" t="s">
        <v>26</v>
      </c>
      <c r="E15" s="330">
        <f>IFERROR(OverView_Calc!K8/SUM(OverView_Calc!$K8:$M8),0)</f>
        <v>0</v>
      </c>
      <c r="F15" s="330">
        <f>IFERROR(OverView_Calc!L8/SUM(OverView_Calc!$K8:$M8),0)</f>
        <v>0</v>
      </c>
      <c r="G15" s="330">
        <f>IFERROR(OverView_Calc!M8/SUM(OverView_Calc!$K8:$M8),0)</f>
        <v>0</v>
      </c>
      <c r="H15" s="331" cm="1">
        <f t="array" ref="H15">SUMPRODUCT(E15:G15,TRANSPOSE(scoreWeight))</f>
        <v>0</v>
      </c>
      <c r="I15" s="332" t="str">
        <f t="shared" si="0"/>
        <v>Low Impact</v>
      </c>
      <c r="J15" s="333"/>
      <c r="K15" s="341"/>
      <c r="L15" s="117"/>
      <c r="M15" s="147"/>
    </row>
    <row r="16" spans="2:13" s="12" customFormat="1" ht="50.1" customHeight="1">
      <c r="B16" s="256" t="b">
        <f>OverView_Calc!B9</f>
        <v>1</v>
      </c>
      <c r="C16" s="351" t="s">
        <v>213</v>
      </c>
      <c r="D16" s="342" t="s">
        <v>27</v>
      </c>
      <c r="E16" s="343">
        <f>IFERROR(OverView_Calc!K9/SUM(OverView_Calc!$K9:$M9),0)</f>
        <v>0</v>
      </c>
      <c r="F16" s="343">
        <f>IFERROR(OverView_Calc!L9/SUM(OverView_Calc!$K9:$M9),0)</f>
        <v>0</v>
      </c>
      <c r="G16" s="343">
        <f>IFERROR(OverView_Calc!M9/SUM(OverView_Calc!$K9:$M9),0)</f>
        <v>0</v>
      </c>
      <c r="H16" s="344" cm="1">
        <f t="array" ref="H16">SUMPRODUCT(E16:G16,TRANSPOSE(scoreWeight))</f>
        <v>0</v>
      </c>
      <c r="I16" s="345" t="str">
        <f t="shared" si="0"/>
        <v>Low Impact</v>
      </c>
      <c r="J16" s="346"/>
      <c r="K16" s="347"/>
      <c r="L16" s="117"/>
      <c r="M16" s="147"/>
    </row>
    <row r="17" spans="2:13" ht="20.100000000000001" customHeight="1" thickBot="1">
      <c r="B17" s="148"/>
      <c r="C17" s="149"/>
      <c r="D17" s="149"/>
      <c r="E17" s="150"/>
      <c r="F17" s="150"/>
      <c r="G17" s="150"/>
      <c r="H17" s="150"/>
      <c r="I17" s="149"/>
      <c r="J17" s="149"/>
      <c r="K17" s="149"/>
      <c r="L17" s="149"/>
      <c r="M17" s="151"/>
    </row>
    <row r="18" spans="2:13" ht="20.100000000000001" customHeight="1">
      <c r="I18"/>
      <c r="J18"/>
    </row>
    <row r="19" spans="2:13" ht="14.1" hidden="1" customHeight="1">
      <c r="D19"/>
      <c r="E19" s="26"/>
      <c r="F19" s="26"/>
      <c r="G19" s="26"/>
      <c r="H19" s="26"/>
      <c r="I19"/>
      <c r="J19"/>
    </row>
    <row r="20" spans="2:13" ht="18.600000000000001" hidden="1" customHeight="1">
      <c r="D20"/>
      <c r="E20" s="26"/>
      <c r="F20" s="26"/>
      <c r="G20" s="26"/>
      <c r="H20" s="26"/>
      <c r="I20"/>
      <c r="J20"/>
    </row>
  </sheetData>
  <mergeCells count="4">
    <mergeCell ref="D3:J3"/>
    <mergeCell ref="E6:I6"/>
    <mergeCell ref="H7:I7"/>
    <mergeCell ref="D4:K4"/>
  </mergeCells>
  <conditionalFormatting sqref="C9:K16">
    <cfRule type="expression" dxfId="27" priority="1">
      <formula>$B9=FALSE</formula>
    </cfRule>
  </conditionalFormatting>
  <conditionalFormatting sqref="J9:J16">
    <cfRule type="expression" dxfId="26" priority="2">
      <formula>J9="Low Resilience"</formula>
    </cfRule>
    <cfRule type="expression" dxfId="25" priority="3">
      <formula>J9="Medium Resilience"</formula>
    </cfRule>
    <cfRule type="expression" dxfId="24" priority="4">
      <formula>J9="High Resilience"</formula>
    </cfRule>
  </conditionalFormatting>
  <dataValidations count="2">
    <dataValidation type="list" allowBlank="1" showInputMessage="1" showErrorMessage="1" sqref="J8" xr:uid="{0D307AE8-E4A1-4E3D-878F-F4A12C1A0B3C}">
      <formula1>resilienceRating</formula1>
    </dataValidation>
    <dataValidation type="list" allowBlank="1" showInputMessage="1" showErrorMessage="1" promptTitle="&lt; Resilience Level &gt;" prompt="Low Resilence = Likely to fail or have extended outage_x000a__x000a_Medium resilience = reduced ST performance or temporary outage_x000a__x000a_High resilience = continues to function_x000a_" sqref="J9:J16" xr:uid="{182C4709-FAE0-9D42-950A-32D36FDCD4CF}">
      <formula1>resilienceRating</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6" id="{00000000-000E-0000-0500-000006000000}">
            <x14:iconSet iconSet="3Symbols" showValue="0" custom="1">
              <x14:cfvo type="percent">
                <xm:f>0</xm:f>
              </x14:cfvo>
              <x14:cfvo type="num">
                <xm:f>0.33</xm:f>
              </x14:cfvo>
              <x14:cfvo type="num">
                <xm:f>0.66</xm:f>
              </x14:cfvo>
              <x14:cfIcon iconSet="3Symbols" iconId="2"/>
              <x14:cfIcon iconSet="3Symbols" iconId="1"/>
              <x14:cfIcon iconSet="3Symbols" iconId="0"/>
            </x14:iconSet>
          </x14:cfRule>
          <xm:sqref>H9:H16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8" tint="0.79998168889431442"/>
    <pageSetUpPr fitToPage="1"/>
  </sheetPr>
  <dimension ref="A1:L40"/>
  <sheetViews>
    <sheetView showGridLines="0" showRowColHeaders="0" showRuler="0" zoomScaleNormal="100" zoomScalePageLayoutView="85" workbookViewId="0"/>
  </sheetViews>
  <sheetFormatPr defaultColWidth="0" defaultRowHeight="14.25" zeroHeight="1"/>
  <cols>
    <col min="1" max="1" width="3.375" style="8" customWidth="1"/>
    <col min="2" max="2" width="3.375" style="19" customWidth="1"/>
    <col min="3" max="3" width="10.125" style="8" customWidth="1"/>
    <col min="4" max="4" width="28" style="10" customWidth="1"/>
    <col min="5" max="5" width="6.875" style="8" customWidth="1"/>
    <col min="6" max="6" width="17.125" style="8" customWidth="1"/>
    <col min="7" max="7" width="6.875" style="8" customWidth="1"/>
    <col min="8" max="8" width="14.125" style="8" customWidth="1"/>
    <col min="9" max="9" width="4.125" style="8" customWidth="1"/>
    <col min="10" max="11" width="3.375" style="8" customWidth="1"/>
    <col min="12" max="12" width="3.125" style="8" hidden="1" customWidth="1"/>
    <col min="13" max="16384" width="6.625" style="8" hidden="1"/>
  </cols>
  <sheetData>
    <row r="1" spans="2:10" ht="18.95" customHeight="1" thickBot="1"/>
    <row r="2" spans="2:10" ht="18.95" customHeight="1">
      <c r="B2" s="257"/>
      <c r="C2" s="128"/>
      <c r="D2" s="129"/>
      <c r="E2" s="128"/>
      <c r="F2" s="128"/>
      <c r="G2" s="128"/>
      <c r="H2" s="128"/>
      <c r="I2" s="128"/>
      <c r="J2" s="130"/>
    </row>
    <row r="3" spans="2:10" ht="18.95" customHeight="1">
      <c r="B3" s="258"/>
      <c r="C3" s="389" t="s">
        <v>208</v>
      </c>
      <c r="D3" s="389"/>
      <c r="E3" s="389"/>
      <c r="F3" s="389"/>
      <c r="G3" s="389"/>
      <c r="H3" s="389"/>
      <c r="I3" s="389"/>
      <c r="J3" s="131"/>
    </row>
    <row r="4" spans="2:10" ht="18.95" customHeight="1">
      <c r="B4" s="258"/>
      <c r="C4" s="389"/>
      <c r="D4" s="389"/>
      <c r="E4" s="389"/>
      <c r="F4" s="389"/>
      <c r="G4" s="389"/>
      <c r="H4" s="389"/>
      <c r="I4" s="389"/>
      <c r="J4" s="131"/>
    </row>
    <row r="5" spans="2:10" ht="11.25" customHeight="1">
      <c r="B5" s="258"/>
      <c r="J5" s="131"/>
    </row>
    <row r="6" spans="2:10" ht="14.1" customHeight="1">
      <c r="B6" s="258"/>
      <c r="C6" s="388" t="s">
        <v>246</v>
      </c>
      <c r="D6" s="388"/>
      <c r="E6" s="388"/>
      <c r="F6" s="391" t="s">
        <v>243</v>
      </c>
      <c r="G6" s="222"/>
      <c r="H6" s="390" t="s">
        <v>316</v>
      </c>
      <c r="I6" s="261"/>
      <c r="J6" s="131"/>
    </row>
    <row r="7" spans="2:10" ht="14.1" customHeight="1">
      <c r="B7" s="258"/>
      <c r="C7" s="388"/>
      <c r="D7" s="388"/>
      <c r="E7" s="388"/>
      <c r="F7" s="391"/>
      <c r="G7" s="222"/>
      <c r="H7" s="390"/>
      <c r="I7" s="261"/>
      <c r="J7" s="131"/>
    </row>
    <row r="8" spans="2:10" ht="11.25" customHeight="1">
      <c r="B8" s="258"/>
      <c r="D8" s="132"/>
      <c r="E8" s="20"/>
      <c r="F8" s="20"/>
      <c r="G8" s="20"/>
      <c r="J8" s="131"/>
    </row>
    <row r="9" spans="2:10" s="21" customFormat="1" ht="20.100000000000001" hidden="1" customHeight="1">
      <c r="B9" s="259"/>
      <c r="C9" s="283" t="s">
        <v>201</v>
      </c>
      <c r="D9" s="284" t="s">
        <v>202</v>
      </c>
      <c r="E9" s="133" t="s">
        <v>203</v>
      </c>
      <c r="F9" s="133" t="s">
        <v>293</v>
      </c>
      <c r="G9" s="133" t="s">
        <v>204</v>
      </c>
      <c r="H9" s="285" t="s">
        <v>206</v>
      </c>
      <c r="I9" s="285" t="s">
        <v>207</v>
      </c>
      <c r="J9" s="134"/>
    </row>
    <row r="10" spans="2:10" ht="26.85" customHeight="1">
      <c r="B10" s="260" t="b">
        <f>OverView_Calc!B2</f>
        <v>1</v>
      </c>
      <c r="C10" s="356" t="s">
        <v>182</v>
      </c>
      <c r="D10" s="286" t="s">
        <v>0</v>
      </c>
      <c r="E10" s="287"/>
      <c r="F10" s="288" t="str">
        <f>OverView_Calc!F2</f>
        <v>Low Impact</v>
      </c>
      <c r="G10" s="287"/>
      <c r="H10" s="288" t="str">
        <f>OverView_Calc!H2</f>
        <v>-</v>
      </c>
      <c r="I10" s="289"/>
      <c r="J10" s="131"/>
    </row>
    <row r="11" spans="2:10" ht="40.35" customHeight="1">
      <c r="B11" s="260" t="b">
        <v>1</v>
      </c>
      <c r="C11" s="126"/>
      <c r="D11" s="387" t="str">
        <f>OverView_Calc!J2</f>
        <v/>
      </c>
      <c r="E11" s="387"/>
      <c r="F11" s="387"/>
      <c r="G11" s="387"/>
      <c r="H11" s="387"/>
      <c r="I11" s="127"/>
      <c r="J11" s="131"/>
    </row>
    <row r="12" spans="2:10" ht="26.85" customHeight="1">
      <c r="B12" s="260" t="b">
        <f>OverView_Calc!B3</f>
        <v>1</v>
      </c>
      <c r="C12" s="356" t="s">
        <v>189</v>
      </c>
      <c r="D12" s="286" t="s">
        <v>93</v>
      </c>
      <c r="E12" s="287"/>
      <c r="F12" s="288" t="str">
        <f>OverView_Calc!F3</f>
        <v>Low Impact</v>
      </c>
      <c r="G12" s="287"/>
      <c r="H12" s="288" t="str">
        <f>OverView_Calc!H3</f>
        <v>-</v>
      </c>
      <c r="I12" s="289"/>
      <c r="J12" s="131"/>
    </row>
    <row r="13" spans="2:10" ht="40.35" customHeight="1">
      <c r="B13" s="260" t="b">
        <v>1</v>
      </c>
      <c r="C13" s="126"/>
      <c r="D13" s="387" t="str">
        <f>OverView_Calc!J3</f>
        <v/>
      </c>
      <c r="E13" s="387"/>
      <c r="F13" s="387"/>
      <c r="G13" s="387"/>
      <c r="H13" s="387"/>
      <c r="I13" s="127"/>
      <c r="J13" s="131"/>
    </row>
    <row r="14" spans="2:10" ht="26.85" customHeight="1">
      <c r="B14" s="260" t="b">
        <f>OverView_Calc!B4</f>
        <v>1</v>
      </c>
      <c r="C14" s="356" t="s">
        <v>216</v>
      </c>
      <c r="D14" s="286" t="s">
        <v>94</v>
      </c>
      <c r="E14" s="287"/>
      <c r="F14" s="288" t="str">
        <f>OverView_Calc!F4</f>
        <v>Low Impact</v>
      </c>
      <c r="G14" s="287"/>
      <c r="H14" s="288" t="str">
        <f>OverView_Calc!H4</f>
        <v>-</v>
      </c>
      <c r="I14" s="289"/>
      <c r="J14" s="131"/>
    </row>
    <row r="15" spans="2:10" ht="40.35" customHeight="1">
      <c r="B15" s="260" t="b">
        <v>1</v>
      </c>
      <c r="C15" s="126"/>
      <c r="D15" s="387" t="str">
        <f>OverView_Calc!J4</f>
        <v/>
      </c>
      <c r="E15" s="387"/>
      <c r="F15" s="387"/>
      <c r="G15" s="387"/>
      <c r="H15" s="387"/>
      <c r="I15" s="127"/>
      <c r="J15" s="131"/>
    </row>
    <row r="16" spans="2:10" ht="26.85" customHeight="1">
      <c r="B16" s="260" t="b">
        <f>OverView_Calc!B5</f>
        <v>1</v>
      </c>
      <c r="C16" s="356" t="s">
        <v>190</v>
      </c>
      <c r="D16" s="286" t="s">
        <v>95</v>
      </c>
      <c r="E16" s="287"/>
      <c r="F16" s="288" t="str">
        <f>OverView_Calc!F5</f>
        <v>Low Impact</v>
      </c>
      <c r="G16" s="287"/>
      <c r="H16" s="288" t="str">
        <f>OverView_Calc!H5</f>
        <v>-</v>
      </c>
      <c r="I16" s="289"/>
      <c r="J16" s="131"/>
    </row>
    <row r="17" spans="2:10" ht="40.35" customHeight="1">
      <c r="B17" s="260" t="b">
        <v>1</v>
      </c>
      <c r="C17" s="126"/>
      <c r="D17" s="387" t="str">
        <f>OverView_Calc!J5</f>
        <v/>
      </c>
      <c r="E17" s="387"/>
      <c r="F17" s="387"/>
      <c r="G17" s="387"/>
      <c r="H17" s="387"/>
      <c r="I17" s="127"/>
      <c r="J17" s="131"/>
    </row>
    <row r="18" spans="2:10" ht="26.85" customHeight="1">
      <c r="B18" s="260" t="b">
        <f>OverView_Calc!B6</f>
        <v>1</v>
      </c>
      <c r="C18" s="356" t="s">
        <v>215</v>
      </c>
      <c r="D18" s="286" t="s">
        <v>96</v>
      </c>
      <c r="E18" s="290"/>
      <c r="F18" s="288" t="str">
        <f>OverView_Calc!F6</f>
        <v>Low Impact</v>
      </c>
      <c r="G18" s="290"/>
      <c r="H18" s="288" t="str">
        <f>OverView_Calc!H6</f>
        <v>-</v>
      </c>
      <c r="I18" s="289"/>
      <c r="J18" s="131"/>
    </row>
    <row r="19" spans="2:10" ht="40.35" customHeight="1">
      <c r="B19" s="260" t="b">
        <v>1</v>
      </c>
      <c r="C19" s="126"/>
      <c r="D19" s="387" t="str">
        <f>OverView_Calc!J6</f>
        <v/>
      </c>
      <c r="E19" s="387"/>
      <c r="F19" s="387"/>
      <c r="G19" s="387"/>
      <c r="H19" s="387"/>
      <c r="I19" s="127"/>
      <c r="J19" s="131"/>
    </row>
    <row r="20" spans="2:10" ht="26.85" customHeight="1">
      <c r="B20" s="260" t="b">
        <f>OverView_Calc!B7</f>
        <v>1</v>
      </c>
      <c r="C20" s="356" t="s">
        <v>191</v>
      </c>
      <c r="D20" s="286" t="s">
        <v>25</v>
      </c>
      <c r="E20" s="290"/>
      <c r="F20" s="288" t="str">
        <f>OverView_Calc!F7</f>
        <v>Low Impact</v>
      </c>
      <c r="G20" s="290"/>
      <c r="H20" s="288" t="str">
        <f>OverView_Calc!H7</f>
        <v>-</v>
      </c>
      <c r="I20" s="289"/>
      <c r="J20" s="131"/>
    </row>
    <row r="21" spans="2:10" ht="40.35" customHeight="1">
      <c r="B21" s="260" t="b">
        <v>1</v>
      </c>
      <c r="C21" s="126"/>
      <c r="D21" s="387" t="str">
        <f>OverView_Calc!J7</f>
        <v/>
      </c>
      <c r="E21" s="387"/>
      <c r="F21" s="387"/>
      <c r="G21" s="387"/>
      <c r="H21" s="387"/>
      <c r="I21" s="127"/>
      <c r="J21" s="131"/>
    </row>
    <row r="22" spans="2:10" ht="26.85" customHeight="1">
      <c r="B22" s="260" t="b">
        <f>OverView_Calc!B8</f>
        <v>1</v>
      </c>
      <c r="C22" s="356" t="s">
        <v>192</v>
      </c>
      <c r="D22" s="286" t="s">
        <v>97</v>
      </c>
      <c r="E22" s="290"/>
      <c r="F22" s="288" t="str">
        <f>OverView_Calc!F8</f>
        <v>Low Impact</v>
      </c>
      <c r="G22" s="290"/>
      <c r="H22" s="288" t="str">
        <f>OverView_Calc!H8</f>
        <v>-</v>
      </c>
      <c r="I22" s="289"/>
      <c r="J22" s="131"/>
    </row>
    <row r="23" spans="2:10" ht="40.35" customHeight="1">
      <c r="B23" s="260" t="b">
        <v>1</v>
      </c>
      <c r="C23" s="126"/>
      <c r="D23" s="387" t="str">
        <f>OverView_Calc!J8</f>
        <v/>
      </c>
      <c r="E23" s="387"/>
      <c r="F23" s="387"/>
      <c r="G23" s="387"/>
      <c r="H23" s="387"/>
      <c r="I23" s="127"/>
      <c r="J23" s="131"/>
    </row>
    <row r="24" spans="2:10" ht="26.85" customHeight="1">
      <c r="B24" s="260" t="b">
        <f>OverView_Calc!B9</f>
        <v>1</v>
      </c>
      <c r="C24" s="356" t="s">
        <v>213</v>
      </c>
      <c r="D24" s="286" t="s">
        <v>98</v>
      </c>
      <c r="E24" s="290"/>
      <c r="F24" s="288" t="str">
        <f>OverView_Calc!F9</f>
        <v>Low Impact</v>
      </c>
      <c r="G24" s="290"/>
      <c r="H24" s="288" t="str">
        <f>OverView_Calc!H9</f>
        <v>-</v>
      </c>
      <c r="I24" s="289"/>
      <c r="J24" s="131"/>
    </row>
    <row r="25" spans="2:10" ht="40.35" customHeight="1">
      <c r="B25" s="258" t="b">
        <f>TRUE</f>
        <v>1</v>
      </c>
      <c r="C25" s="126"/>
      <c r="D25" s="387" t="str">
        <f>OverView_Calc!J9</f>
        <v/>
      </c>
      <c r="E25" s="387"/>
      <c r="F25" s="387"/>
      <c r="G25" s="387"/>
      <c r="H25" s="387"/>
      <c r="I25" s="127"/>
      <c r="J25" s="131"/>
    </row>
    <row r="26" spans="2:10" ht="10.35" customHeight="1" thickBot="1">
      <c r="B26" s="292"/>
      <c r="C26" s="291"/>
      <c r="D26" s="291"/>
      <c r="E26" s="291"/>
      <c r="F26" s="291"/>
      <c r="G26" s="291"/>
      <c r="H26" s="291"/>
      <c r="I26" s="291"/>
      <c r="J26" s="293"/>
    </row>
    <row r="27" spans="2:10" ht="20.100000000000001" customHeight="1">
      <c r="B27" s="8"/>
      <c r="D27" s="8"/>
    </row>
    <row r="28" spans="2:10" ht="14.1" hidden="1" customHeight="1">
      <c r="D28" s="121"/>
    </row>
    <row r="29" spans="2:10" ht="14.1" hidden="1" customHeight="1">
      <c r="D29" s="118"/>
      <c r="E29" s="119"/>
      <c r="F29" s="119"/>
      <c r="G29" s="119"/>
    </row>
    <row r="30" spans="2:10" ht="14.1" hidden="1" customHeight="1">
      <c r="D30" s="121"/>
    </row>
    <row r="31" spans="2:10" ht="14.1" hidden="1" customHeight="1">
      <c r="D31" s="120"/>
    </row>
    <row r="32" spans="2:10" ht="14.1" hidden="1" customHeight="1">
      <c r="D32" s="122"/>
      <c r="E32" s="123"/>
      <c r="F32" s="123"/>
      <c r="G32" s="123"/>
    </row>
    <row r="33" spans="4:7" ht="14.1" hidden="1" customHeight="1">
      <c r="E33" s="124"/>
      <c r="F33" s="124"/>
      <c r="G33" s="124"/>
    </row>
    <row r="35" spans="4:7" ht="14.1" hidden="1" customHeight="1">
      <c r="E35" s="125"/>
      <c r="F35" s="125"/>
      <c r="G35" s="125"/>
    </row>
    <row r="36" spans="4:7" ht="14.1" hidden="1" customHeight="1">
      <c r="D36" s="121"/>
    </row>
    <row r="37" spans="4:7" ht="14.1" hidden="1" customHeight="1">
      <c r="D37" s="118"/>
      <c r="E37" s="119"/>
      <c r="F37" s="119"/>
      <c r="G37" s="119"/>
    </row>
    <row r="38" spans="4:7" ht="14.1" hidden="1" customHeight="1">
      <c r="D38" s="120"/>
    </row>
    <row r="39" spans="4:7" ht="14.1" hidden="1" customHeight="1">
      <c r="D39" s="120"/>
    </row>
    <row r="40" spans="4:7" ht="14.1" hidden="1" customHeight="1">
      <c r="D40" s="120"/>
    </row>
  </sheetData>
  <customSheetViews>
    <customSheetView guid="{2AB498D9-D32A-4EB2-B4F2-37A196616A87}" scale="85" showPageBreaks="1" view="pageLayout" topLeftCell="A7">
      <selection activeCell="A17" sqref="A17"/>
      <pageMargins left="0.7" right="0.7" top="0.75" bottom="0.75" header="0.3" footer="0.3"/>
      <pageSetup paperSize="9" orientation="portrait" horizontalDpi="1200" verticalDpi="1200" r:id="rId1"/>
      <headerFooter>
        <oddHeader>&amp;L&lt;Model Name&gt;&amp;RUTS: Institute For Sustainable Futures</oddHeader>
      </headerFooter>
    </customSheetView>
  </customSheetViews>
  <mergeCells count="12">
    <mergeCell ref="C6:E7"/>
    <mergeCell ref="C3:I4"/>
    <mergeCell ref="H6:H7"/>
    <mergeCell ref="F6:F7"/>
    <mergeCell ref="D11:H11"/>
    <mergeCell ref="D23:H23"/>
    <mergeCell ref="D25:H25"/>
    <mergeCell ref="D13:H13"/>
    <mergeCell ref="D15:H15"/>
    <mergeCell ref="D17:H17"/>
    <mergeCell ref="D19:H19"/>
    <mergeCell ref="D21:H21"/>
  </mergeCells>
  <phoneticPr fontId="33" type="noConversion"/>
  <conditionalFormatting sqref="C10:I10 C11:D11 I11 C12:I12 C13:D13 I13 C14:I14 C15:D15 I15 C16:I16 C17:D17 I17 C18:I18 C19:D19 I19 C20:I20 C21:D21 I21 C22:I22 C23:D23 I23 C24:I24 C25:D25 I25">
    <cfRule type="expression" dxfId="23" priority="2">
      <formula>$B10=FALSE</formula>
    </cfRule>
  </conditionalFormatting>
  <conditionalFormatting sqref="I10:I25">
    <cfRule type="iconSet" priority="3438">
      <iconSet iconSet="3Symbols" showValue="0" reverse="1">
        <cfvo type="percent" val="0"/>
        <cfvo type="percent" val="33"/>
        <cfvo type="percent" val="67"/>
      </iconSet>
    </cfRule>
  </conditionalFormatting>
  <pageMargins left="0.7" right="0.91176470588235292" top="0.75" bottom="0.75" header="0.3" footer="0.3"/>
  <pageSetup paperSize="9" scale="66" orientation="portrait" horizontalDpi="1200" verticalDpi="1200" r:id="rId2"/>
  <headerFooter>
    <oddHeader>&amp;RSummary Report</oddHeader>
    <oddFooter>&amp;RUTS: Institute For Sustainable Futures</oddFooter>
  </headerFooter>
  <ignoredErrors>
    <ignoredError sqref="F12 F14 F16 F20 F22 F24 F18" calculatedColumn="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E00B-8440-49D2-B6B1-F36D3A838A3B}">
  <sheetPr codeName="Sheet4">
    <tabColor theme="8" tint="0.79998168889431442"/>
  </sheetPr>
  <dimension ref="A1:K61"/>
  <sheetViews>
    <sheetView showGridLines="0" showRowColHeaders="0" zoomScale="85" zoomScaleNormal="85" workbookViewId="0"/>
  </sheetViews>
  <sheetFormatPr defaultColWidth="0" defaultRowHeight="14.25" zeroHeight="1"/>
  <cols>
    <col min="1" max="2" width="3.375" style="262" customWidth="1"/>
    <col min="3" max="3" width="55.125" customWidth="1"/>
    <col min="4" max="4" width="30.625" customWidth="1"/>
    <col min="5" max="5" width="84.625" customWidth="1"/>
    <col min="6" max="7" width="3.375" style="262" customWidth="1"/>
    <col min="8" max="8" width="8.625" hidden="1" customWidth="1"/>
    <col min="9" max="11" width="0" hidden="1" customWidth="1"/>
    <col min="12" max="16384" width="8.625" hidden="1"/>
  </cols>
  <sheetData>
    <row r="1" spans="2:6" ht="15" thickBot="1">
      <c r="C1" s="262"/>
      <c r="D1" s="262"/>
      <c r="E1" s="262"/>
    </row>
    <row r="2" spans="2:6">
      <c r="B2" s="263"/>
      <c r="C2" s="264"/>
      <c r="D2" s="265"/>
      <c r="E2" s="264"/>
      <c r="F2" s="266"/>
    </row>
    <row r="3" spans="2:6">
      <c r="B3" s="270"/>
      <c r="C3" s="200"/>
      <c r="D3" s="201"/>
      <c r="E3" s="200"/>
      <c r="F3" s="267"/>
    </row>
    <row r="4" spans="2:6" ht="14.1" customHeight="1">
      <c r="B4" s="270"/>
      <c r="C4" s="393" t="s">
        <v>250</v>
      </c>
      <c r="D4" s="393"/>
      <c r="E4" s="393"/>
      <c r="F4" s="267"/>
    </row>
    <row r="5" spans="2:6" ht="14.1" customHeight="1">
      <c r="B5" s="270"/>
      <c r="C5" s="393"/>
      <c r="D5" s="393"/>
      <c r="E5" s="393"/>
      <c r="F5" s="267"/>
    </row>
    <row r="6" spans="2:6" ht="14.1" customHeight="1">
      <c r="B6" s="270"/>
      <c r="C6" s="393"/>
      <c r="D6" s="393"/>
      <c r="E6" s="393"/>
      <c r="F6" s="267"/>
    </row>
    <row r="7" spans="2:6" ht="14.1" customHeight="1">
      <c r="B7" s="270"/>
      <c r="C7" s="393"/>
      <c r="D7" s="393"/>
      <c r="E7" s="393"/>
      <c r="F7" s="267"/>
    </row>
    <row r="8" spans="2:6" ht="14.1" customHeight="1">
      <c r="B8" s="270"/>
      <c r="C8" s="393"/>
      <c r="D8" s="393"/>
      <c r="E8" s="393"/>
      <c r="F8" s="267"/>
    </row>
    <row r="9" spans="2:6" ht="14.1" customHeight="1">
      <c r="B9" s="270"/>
      <c r="C9" s="393"/>
      <c r="D9" s="393"/>
      <c r="E9" s="393"/>
      <c r="F9" s="267"/>
    </row>
    <row r="10" spans="2:6" ht="14.1" customHeight="1">
      <c r="B10" s="270"/>
      <c r="C10" s="393"/>
      <c r="D10" s="393"/>
      <c r="E10" s="393"/>
      <c r="F10" s="267"/>
    </row>
    <row r="11" spans="2:6" ht="14.1" customHeight="1">
      <c r="B11" s="270"/>
      <c r="C11" s="393"/>
      <c r="D11" s="393"/>
      <c r="E11" s="393"/>
      <c r="F11" s="267"/>
    </row>
    <row r="12" spans="2:6" ht="14.1" customHeight="1">
      <c r="B12" s="270"/>
      <c r="C12" s="393"/>
      <c r="D12" s="393"/>
      <c r="E12" s="393"/>
      <c r="F12" s="267"/>
    </row>
    <row r="13" spans="2:6" ht="14.1" customHeight="1">
      <c r="B13" s="270"/>
      <c r="C13" s="393"/>
      <c r="D13" s="393"/>
      <c r="E13" s="393"/>
      <c r="F13" s="267"/>
    </row>
    <row r="14" spans="2:6" ht="14.1" customHeight="1">
      <c r="B14" s="270"/>
      <c r="C14" s="393"/>
      <c r="D14" s="393"/>
      <c r="E14" s="393"/>
      <c r="F14" s="267"/>
    </row>
    <row r="15" spans="2:6">
      <c r="B15" s="270"/>
      <c r="C15" s="392"/>
      <c r="D15" s="392"/>
      <c r="E15" s="392"/>
      <c r="F15" s="267"/>
    </row>
    <row r="16" spans="2:6">
      <c r="B16" s="270"/>
      <c r="C16" s="95"/>
      <c r="D16" s="95"/>
      <c r="E16" s="96"/>
      <c r="F16" s="267"/>
    </row>
    <row r="17" spans="2:6" ht="15">
      <c r="B17" s="270"/>
      <c r="C17" s="97"/>
      <c r="D17" s="100"/>
      <c r="E17" s="98"/>
      <c r="F17" s="267"/>
    </row>
    <row r="18" spans="2:6" ht="15">
      <c r="B18" s="270"/>
      <c r="C18" s="99" t="s">
        <v>36</v>
      </c>
      <c r="D18" s="99" t="s">
        <v>243</v>
      </c>
      <c r="E18" s="99" t="s">
        <v>210</v>
      </c>
      <c r="F18" s="267"/>
    </row>
    <row r="19" spans="2:6">
      <c r="B19" s="270"/>
      <c r="C19" s="9"/>
      <c r="D19" s="11"/>
      <c r="E19" s="9"/>
      <c r="F19" s="267"/>
    </row>
    <row r="20" spans="2:6" ht="55.35" customHeight="1">
      <c r="B20" s="270"/>
      <c r="C20" s="106" t="str" cm="1">
        <f t="array" ref="C20">IF(ROWS($A$2:A2)&lt;=(COUNTIF(_3HazardShow,TRUE)), INDEX(_3Hazard,_xlfn.AGGREGATE(15,3,(_3HazardShow=TRUE)/(_3HazardShow=TRUE)*ROW(_3Hazard)-ROW($C$20),ROWS($A$2:A2))),"")</f>
        <v/>
      </c>
      <c r="D20" s="112" t="str" cm="1">
        <f t="array" ref="D20">IF(ROWS($A$2:A2)&lt;=(COUNTIF(_3HazardShow,TRUE)), INDEX(_3HazardRating,_xlfn.AGGREGATE(15,3,(_3HazardShow=TRUE)/(_3HazardShow=TRUE)*ROW(_3Hazard)-ROW($C$20),ROWS($A$2:A2))),"")</f>
        <v/>
      </c>
      <c r="E20" s="282" t="str">
        <f>IF(F20=0,"",F20)</f>
        <v/>
      </c>
      <c r="F20" s="268" t="str" cm="1">
        <f t="array" ref="F20">IF(ROWS($A$2:A2)&lt;=(COUNTIF(_3HazardShow,TRUE)), INDEX(_3HazardJustification,_xlfn.AGGREGATE(15,3,(_3HazardShow=TRUE)/(_3HazardShow=TRUE)*ROW(_3Hazard)-ROW($C$20),ROWS($A$2:A2))),"")</f>
        <v/>
      </c>
    </row>
    <row r="21" spans="2:6" ht="55.35" customHeight="1">
      <c r="B21" s="270"/>
      <c r="C21" s="106" t="str" cm="1">
        <f t="array" ref="C21">IF(ROWS($A$2:A3)&lt;=(COUNTIF(_3HazardShow,TRUE)), INDEX(_3Hazard,_xlfn.AGGREGATE(15,3,(_3HazardShow=TRUE)/(_3HazardShow=TRUE)*ROW(_3Hazard)-ROW($C$20),ROWS($A$2:A3))),"")</f>
        <v/>
      </c>
      <c r="D21" s="112" t="str" cm="1">
        <f t="array" ref="D21">IF(ROWS($A$2:A3)&lt;=(COUNTIF(_3HazardShow,TRUE)), INDEX(_3HazardRating,_xlfn.AGGREGATE(15,3,(_3HazardShow=TRUE)/(_3HazardShow=TRUE)*ROW(_3Hazard)-ROW($C$20),ROWS($A$2:A3))),"")</f>
        <v/>
      </c>
      <c r="E21" s="282" t="str">
        <f t="shared" ref="E21:E59" si="0">IF(F21=0,"",F21)</f>
        <v/>
      </c>
      <c r="F21" s="268" t="str" cm="1">
        <f t="array" ref="F21">IF(ROWS($A$2:A3)&lt;=(COUNTIF(_3HazardShow,TRUE)), INDEX(_3HazardJustification,_xlfn.AGGREGATE(15,3,(_3HazardShow=TRUE)/(_3HazardShow=TRUE)*ROW(_3Hazard)-ROW($C$20),ROWS($A$2:A3))),"")</f>
        <v/>
      </c>
    </row>
    <row r="22" spans="2:6" ht="55.35" customHeight="1">
      <c r="B22" s="270"/>
      <c r="C22" s="106" t="str" cm="1">
        <f t="array" ref="C22">IF(ROWS($A$2:A4)&lt;=(COUNTIF(_3HazardShow,TRUE)), INDEX(_3Hazard,_xlfn.AGGREGATE(15,3,(_3HazardShow=TRUE)/(_3HazardShow=TRUE)*ROW(_3Hazard)-ROW($C$20),ROWS($A$2:A4))),"")</f>
        <v/>
      </c>
      <c r="D22" s="112" t="str" cm="1">
        <f t="array" ref="D22">IF(ROWS($A$2:A4)&lt;=(COUNTIF(_3HazardShow,TRUE)), INDEX(_3HazardRating,_xlfn.AGGREGATE(15,3,(_3HazardShow=TRUE)/(_3HazardShow=TRUE)*ROW(_3Hazard)-ROW($C$20),ROWS($A$2:A4))),"")</f>
        <v/>
      </c>
      <c r="E22" s="282" t="str">
        <f t="shared" si="0"/>
        <v/>
      </c>
      <c r="F22" s="268" t="str" cm="1">
        <f t="array" ref="F22">IF(ROWS($A$2:A4)&lt;=(COUNTIF(_3HazardShow,TRUE)), INDEX(_3HazardJustification,_xlfn.AGGREGATE(15,3,(_3HazardShow=TRUE)/(_3HazardShow=TRUE)*ROW(_3Hazard)-ROW($C$20),ROWS($A$2:A4))),"")</f>
        <v/>
      </c>
    </row>
    <row r="23" spans="2:6" ht="55.35" customHeight="1">
      <c r="B23" s="270"/>
      <c r="C23" s="106" t="str" cm="1">
        <f t="array" ref="C23">IF(ROWS($A$2:A5)&lt;=(COUNTIF(_3HazardShow,TRUE)), INDEX(_3Hazard,_xlfn.AGGREGATE(15,3,(_3HazardShow=TRUE)/(_3HazardShow=TRUE)*ROW(_3Hazard)-ROW($C$20),ROWS($A$2:A5))),"")</f>
        <v/>
      </c>
      <c r="D23" s="112" t="str" cm="1">
        <f t="array" ref="D23">IF(ROWS($A$2:A5)&lt;=(COUNTIF(_3HazardShow,TRUE)), INDEX(_3HazardRating,_xlfn.AGGREGATE(15,3,(_3HazardShow=TRUE)/(_3HazardShow=TRUE)*ROW(_3Hazard)-ROW($C$20),ROWS($A$2:A5))),"")</f>
        <v/>
      </c>
      <c r="E23" s="282" t="str">
        <f t="shared" si="0"/>
        <v/>
      </c>
      <c r="F23" s="268" t="str" cm="1">
        <f t="array" ref="F23">IF(ROWS($A$2:A5)&lt;=(COUNTIF(_3HazardShow,TRUE)), INDEX(_3HazardJustification,_xlfn.AGGREGATE(15,3,(_3HazardShow=TRUE)/(_3HazardShow=TRUE)*ROW(_3Hazard)-ROW($C$20),ROWS($A$2:A5))),"")</f>
        <v/>
      </c>
    </row>
    <row r="24" spans="2:6" ht="55.35" customHeight="1">
      <c r="B24" s="270"/>
      <c r="C24" s="106" t="str" cm="1">
        <f t="array" ref="C24">IF(ROWS($A$2:A6)&lt;=(COUNTIF(_3HazardShow,TRUE)), INDEX(_3Hazard,_xlfn.AGGREGATE(15,3,(_3HazardShow=TRUE)/(_3HazardShow=TRUE)*ROW(_3Hazard)-ROW($C$20),ROWS($A$2:A6))),"")</f>
        <v/>
      </c>
      <c r="D24" s="112" t="str" cm="1">
        <f t="array" ref="D24">IF(ROWS($A$2:A6)&lt;=(COUNTIF(_3HazardShow,TRUE)), INDEX(_3HazardRating,_xlfn.AGGREGATE(15,3,(_3HazardShow=TRUE)/(_3HazardShow=TRUE)*ROW(_3Hazard)-ROW($C$20),ROWS($A$2:A6))),"")</f>
        <v/>
      </c>
      <c r="E24" s="282" t="str">
        <f t="shared" si="0"/>
        <v/>
      </c>
      <c r="F24" s="268" t="str" cm="1">
        <f t="array" ref="F24">IF(ROWS($A$2:A6)&lt;=(COUNTIF(_3HazardShow,TRUE)), INDEX(_3HazardJustification,_xlfn.AGGREGATE(15,3,(_3HazardShow=TRUE)/(_3HazardShow=TRUE)*ROW(_3Hazard)-ROW($C$20),ROWS($A$2:A6))),"")</f>
        <v/>
      </c>
    </row>
    <row r="25" spans="2:6" ht="55.35" customHeight="1">
      <c r="B25" s="270"/>
      <c r="C25" s="106" t="str" cm="1">
        <f t="array" ref="C25">IF(ROWS($A$2:A7)&lt;=(COUNTIF(_3HazardShow,TRUE)), INDEX(_3Hazard,_xlfn.AGGREGATE(15,3,(_3HazardShow=TRUE)/(_3HazardShow=TRUE)*ROW(_3Hazard)-ROW($C$20),ROWS($A$2:A7))),"")</f>
        <v/>
      </c>
      <c r="D25" s="112" t="str" cm="1">
        <f t="array" ref="D25">IF(ROWS($A$2:A7)&lt;=(COUNTIF(_3HazardShow,TRUE)), INDEX(_3HazardRating,_xlfn.AGGREGATE(15,3,(_3HazardShow=TRUE)/(_3HazardShow=TRUE)*ROW(_3Hazard)-ROW($C$20),ROWS($A$2:A7))),"")</f>
        <v/>
      </c>
      <c r="E25" s="282" t="str">
        <f t="shared" si="0"/>
        <v/>
      </c>
      <c r="F25" s="268" t="str" cm="1">
        <f t="array" ref="F25">IF(ROWS($A$2:A7)&lt;=(COUNTIF(_3HazardShow,TRUE)), INDEX(_3HazardJustification,_xlfn.AGGREGATE(15,3,(_3HazardShow=TRUE)/(_3HazardShow=TRUE)*ROW(_3Hazard)-ROW($C$20),ROWS($A$2:A7))),"")</f>
        <v/>
      </c>
    </row>
    <row r="26" spans="2:6" ht="55.35" customHeight="1">
      <c r="B26" s="270"/>
      <c r="C26" s="106" t="str" cm="1">
        <f t="array" ref="C26">IF(ROWS($A$2:A8)&lt;=(COUNTIF(_3HazardShow,TRUE)), INDEX(_3Hazard,_xlfn.AGGREGATE(15,3,(_3HazardShow=TRUE)/(_3HazardShow=TRUE)*ROW(_3Hazard)-ROW($C$20),ROWS($A$2:A8))),"")</f>
        <v/>
      </c>
      <c r="D26" s="112" t="str" cm="1">
        <f t="array" ref="D26">IF(ROWS($A$2:A8)&lt;=(COUNTIF(_3HazardShow,TRUE)), INDEX(_3HazardRating,_xlfn.AGGREGATE(15,3,(_3HazardShow=TRUE)/(_3HazardShow=TRUE)*ROW(_3Hazard)-ROW($C$20),ROWS($A$2:A8))),"")</f>
        <v/>
      </c>
      <c r="E26" s="282" t="str">
        <f t="shared" si="0"/>
        <v/>
      </c>
      <c r="F26" s="268" t="str" cm="1">
        <f t="array" ref="F26">IF(ROWS($A$2:A8)&lt;=(COUNTIF(_3HazardShow,TRUE)), INDEX(_3HazardJustification,_xlfn.AGGREGATE(15,3,(_3HazardShow=TRUE)/(_3HazardShow=TRUE)*ROW(_3Hazard)-ROW($C$20),ROWS($A$2:A8))),"")</f>
        <v/>
      </c>
    </row>
    <row r="27" spans="2:6" ht="55.35" customHeight="1">
      <c r="B27" s="270"/>
      <c r="C27" s="106" t="str" cm="1">
        <f t="array" ref="C27">IF(ROWS($A$2:A9)&lt;=(COUNTIF(_3HazardShow,TRUE)), INDEX(_3Hazard,_xlfn.AGGREGATE(15,3,(_3HazardShow=TRUE)/(_3HazardShow=TRUE)*ROW(_3Hazard)-ROW($C$20),ROWS($A$2:A9))),"")</f>
        <v/>
      </c>
      <c r="D27" s="112" t="str" cm="1">
        <f t="array" ref="D27">IF(ROWS($A$2:A9)&lt;=(COUNTIF(_3HazardShow,TRUE)), INDEX(_3HazardRating,_xlfn.AGGREGATE(15,3,(_3HazardShow=TRUE)/(_3HazardShow=TRUE)*ROW(_3Hazard)-ROW($C$20),ROWS($A$2:A9))),"")</f>
        <v/>
      </c>
      <c r="E27" s="282" t="str">
        <f t="shared" si="0"/>
        <v/>
      </c>
      <c r="F27" s="268" t="str" cm="1">
        <f t="array" ref="F27">IF(ROWS($A$2:A9)&lt;=(COUNTIF(_3HazardShow,TRUE)), INDEX(_3HazardJustification,_xlfn.AGGREGATE(15,3,(_3HazardShow=TRUE)/(_3HazardShow=TRUE)*ROW(_3Hazard)-ROW($C$20),ROWS($A$2:A9))),"")</f>
        <v/>
      </c>
    </row>
    <row r="28" spans="2:6" ht="55.35" customHeight="1">
      <c r="B28" s="270"/>
      <c r="C28" s="106" t="str" cm="1">
        <f t="array" ref="C28">IF(ROWS($A$2:A10)&lt;=(COUNTIF(_3HazardShow,TRUE)), INDEX(_3Hazard,_xlfn.AGGREGATE(15,3,(_3HazardShow=TRUE)/(_3HazardShow=TRUE)*ROW(_3Hazard)-ROW($C$20),ROWS($A$2:A10))),"")</f>
        <v/>
      </c>
      <c r="D28" s="112" t="str" cm="1">
        <f t="array" ref="D28">IF(ROWS($A$2:A10)&lt;=(COUNTIF(_3HazardShow,TRUE)), INDEX(_3HazardRating,_xlfn.AGGREGATE(15,3,(_3HazardShow=TRUE)/(_3HazardShow=TRUE)*ROW(_3Hazard)-ROW($C$20),ROWS($A$2:A10))),"")</f>
        <v/>
      </c>
      <c r="E28" s="282" t="str">
        <f t="shared" si="0"/>
        <v/>
      </c>
      <c r="F28" s="268" t="str" cm="1">
        <f t="array" ref="F28">IF(ROWS($A$2:A10)&lt;=(COUNTIF(_3HazardShow,TRUE)), INDEX(_3HazardJustification,_xlfn.AGGREGATE(15,3,(_3HazardShow=TRUE)/(_3HazardShow=TRUE)*ROW(_3Hazard)-ROW($C$20),ROWS($A$2:A10))),"")</f>
        <v/>
      </c>
    </row>
    <row r="29" spans="2:6" ht="55.35" customHeight="1">
      <c r="B29" s="270"/>
      <c r="C29" s="106" t="str" cm="1">
        <f t="array" ref="C29">IF(ROWS($A$2:A11)&lt;=(COUNTIF(_3HazardShow,TRUE)), INDEX(_3Hazard,_xlfn.AGGREGATE(15,3,(_3HazardShow=TRUE)/(_3HazardShow=TRUE)*ROW(_3Hazard)-ROW($C$20),ROWS($A$2:A11))),"")</f>
        <v/>
      </c>
      <c r="D29" s="112" t="str" cm="1">
        <f t="array" ref="D29">IF(ROWS($A$2:A11)&lt;=(COUNTIF(_3HazardShow,TRUE)), INDEX(_3HazardRating,_xlfn.AGGREGATE(15,3,(_3HazardShow=TRUE)/(_3HazardShow=TRUE)*ROW(_3Hazard)-ROW($C$20),ROWS($A$2:A11))),"")</f>
        <v/>
      </c>
      <c r="E29" s="282" t="str">
        <f t="shared" si="0"/>
        <v/>
      </c>
      <c r="F29" s="268" t="str" cm="1">
        <f t="array" ref="F29">IF(ROWS($A$2:A11)&lt;=(COUNTIF(_3HazardShow,TRUE)), INDEX(_3HazardJustification,_xlfn.AGGREGATE(15,3,(_3HazardShow=TRUE)/(_3HazardShow=TRUE)*ROW(_3Hazard)-ROW($C$20),ROWS($A$2:A11))),"")</f>
        <v/>
      </c>
    </row>
    <row r="30" spans="2:6" ht="55.35" customHeight="1">
      <c r="B30" s="270"/>
      <c r="C30" s="106" t="str" cm="1">
        <f t="array" ref="C30">IF(ROWS($A$2:A12)&lt;=(COUNTIF(_3HazardShow,TRUE)), INDEX(_3Hazard,_xlfn.AGGREGATE(15,3,(_3HazardShow=TRUE)/(_3HazardShow=TRUE)*ROW(_3Hazard)-ROW($C$20),ROWS($A$2:A12))),"")</f>
        <v/>
      </c>
      <c r="D30" s="112" t="str" cm="1">
        <f t="array" ref="D30">IF(ROWS($A$2:A12)&lt;=(COUNTIF(_3HazardShow,TRUE)), INDEX(_3HazardRating,_xlfn.AGGREGATE(15,3,(_3HazardShow=TRUE)/(_3HazardShow=TRUE)*ROW(_3Hazard)-ROW($C$20),ROWS($A$2:A12))),"")</f>
        <v/>
      </c>
      <c r="E30" s="282" t="str">
        <f t="shared" si="0"/>
        <v/>
      </c>
      <c r="F30" s="268" t="str" cm="1">
        <f t="array" ref="F30">IF(ROWS($A$2:A12)&lt;=(COUNTIF(_3HazardShow,TRUE)), INDEX(_3HazardJustification,_xlfn.AGGREGATE(15,3,(_3HazardShow=TRUE)/(_3HazardShow=TRUE)*ROW(_3Hazard)-ROW($C$20),ROWS($A$2:A12))),"")</f>
        <v/>
      </c>
    </row>
    <row r="31" spans="2:6" ht="55.35" customHeight="1">
      <c r="B31" s="270"/>
      <c r="C31" s="106" t="str" cm="1">
        <f t="array" ref="C31">IF(ROWS($A$2:A13)&lt;=(COUNTIF(_3HazardShow,TRUE)), INDEX(_3Hazard,_xlfn.AGGREGATE(15,3,(_3HazardShow=TRUE)/(_3HazardShow=TRUE)*ROW(_3Hazard)-ROW($C$20),ROWS($A$2:A13))),"")</f>
        <v/>
      </c>
      <c r="D31" s="112" t="str" cm="1">
        <f t="array" ref="D31">IF(ROWS($A$2:A13)&lt;=(COUNTIF(_3HazardShow,TRUE)), INDEX(_3HazardRating,_xlfn.AGGREGATE(15,3,(_3HazardShow=TRUE)/(_3HazardShow=TRUE)*ROW(_3Hazard)-ROW($C$20),ROWS($A$2:A13))),"")</f>
        <v/>
      </c>
      <c r="E31" s="282" t="str">
        <f t="shared" si="0"/>
        <v/>
      </c>
      <c r="F31" s="268" t="str" cm="1">
        <f t="array" ref="F31">IF(ROWS($A$2:A13)&lt;=(COUNTIF(_3HazardShow,TRUE)), INDEX(_3HazardJustification,_xlfn.AGGREGATE(15,3,(_3HazardShow=TRUE)/(_3HazardShow=TRUE)*ROW(_3Hazard)-ROW($C$20),ROWS($A$2:A13))),"")</f>
        <v/>
      </c>
    </row>
    <row r="32" spans="2:6" ht="55.35" customHeight="1">
      <c r="B32" s="270"/>
      <c r="C32" s="106" t="str" cm="1">
        <f t="array" ref="C32">IF(ROWS($A$2:A14)&lt;=(COUNTIF(_3HazardShow,TRUE)), INDEX(_3Hazard,_xlfn.AGGREGATE(15,3,(_3HazardShow=TRUE)/(_3HazardShow=TRUE)*ROW(_3Hazard)-ROW($C$20),ROWS($A$2:A14))),"")</f>
        <v/>
      </c>
      <c r="D32" s="112" t="str" cm="1">
        <f t="array" ref="D32">IF(ROWS($A$2:A14)&lt;=(COUNTIF(_3HazardShow,TRUE)), INDEX(_3HazardRating,_xlfn.AGGREGATE(15,3,(_3HazardShow=TRUE)/(_3HazardShow=TRUE)*ROW(_3Hazard)-ROW($C$20),ROWS($A$2:A14))),"")</f>
        <v/>
      </c>
      <c r="E32" s="282" t="str">
        <f t="shared" si="0"/>
        <v/>
      </c>
      <c r="F32" s="268" t="str" cm="1">
        <f t="array" ref="F32">IF(ROWS($A$2:A14)&lt;=(COUNTIF(_3HazardShow,TRUE)), INDEX(_3HazardJustification,_xlfn.AGGREGATE(15,3,(_3HazardShow=TRUE)/(_3HazardShow=TRUE)*ROW(_3Hazard)-ROW($C$20),ROWS($A$2:A14))),"")</f>
        <v/>
      </c>
    </row>
    <row r="33" spans="2:6" ht="55.35" customHeight="1">
      <c r="B33" s="270"/>
      <c r="C33" s="106" t="str" cm="1">
        <f t="array" ref="C33">IF(ROWS($A$2:A15)&lt;=(COUNTIF(_3HazardShow,TRUE)), INDEX(_3Hazard,_xlfn.AGGREGATE(15,3,(_3HazardShow=TRUE)/(_3HazardShow=TRUE)*ROW(_3Hazard)-ROW($C$20),ROWS($A$2:A15))),"")</f>
        <v/>
      </c>
      <c r="D33" s="112" t="str" cm="1">
        <f t="array" ref="D33">IF(ROWS($A$2:A15)&lt;=(COUNTIF(_3HazardShow,TRUE)), INDEX(_3HazardRating,_xlfn.AGGREGATE(15,3,(_3HazardShow=TRUE)/(_3HazardShow=TRUE)*ROW(_3Hazard)-ROW($C$20),ROWS($A$2:A15))),"")</f>
        <v/>
      </c>
      <c r="E33" s="282" t="str">
        <f t="shared" si="0"/>
        <v/>
      </c>
      <c r="F33" s="268" t="str" cm="1">
        <f t="array" ref="F33">IF(ROWS($A$2:A15)&lt;=(COUNTIF(_3HazardShow,TRUE)), INDEX(_3HazardJustification,_xlfn.AGGREGATE(15,3,(_3HazardShow=TRUE)/(_3HazardShow=TRUE)*ROW(_3Hazard)-ROW($C$20),ROWS($A$2:A15))),"")</f>
        <v/>
      </c>
    </row>
    <row r="34" spans="2:6" ht="55.35" customHeight="1">
      <c r="B34" s="270"/>
      <c r="C34" s="106" t="str" cm="1">
        <f t="array" ref="C34">IF(ROWS($A$2:A16)&lt;=(COUNTIF(_3HazardShow,TRUE)), INDEX(_3Hazard,_xlfn.AGGREGATE(15,3,(_3HazardShow=TRUE)/(_3HazardShow=TRUE)*ROW(_3Hazard)-ROW($C$20),ROWS($A$2:A16))),"")</f>
        <v/>
      </c>
      <c r="D34" s="112" t="str" cm="1">
        <f t="array" ref="D34">IF(ROWS($A$2:A16)&lt;=(COUNTIF(_3HazardShow,TRUE)), INDEX(_3HazardRating,_xlfn.AGGREGATE(15,3,(_3HazardShow=TRUE)/(_3HazardShow=TRUE)*ROW(_3Hazard)-ROW($C$20),ROWS($A$2:A16))),"")</f>
        <v/>
      </c>
      <c r="E34" s="282" t="str">
        <f t="shared" si="0"/>
        <v/>
      </c>
      <c r="F34" s="268" t="str" cm="1">
        <f t="array" ref="F34">IF(ROWS($A$2:A16)&lt;=(COUNTIF(_3HazardShow,TRUE)), INDEX(_3HazardJustification,_xlfn.AGGREGATE(15,3,(_3HazardShow=TRUE)/(_3HazardShow=TRUE)*ROW(_3Hazard)-ROW($C$20),ROWS($A$2:A16))),"")</f>
        <v/>
      </c>
    </row>
    <row r="35" spans="2:6" ht="55.35" customHeight="1">
      <c r="B35" s="270"/>
      <c r="C35" s="106" t="str" cm="1">
        <f t="array" ref="C35">IF(ROWS($A$2:A17)&lt;=(COUNTIF(_3HazardShow,TRUE)), INDEX(_3Hazard,_xlfn.AGGREGATE(15,3,(_3HazardShow=TRUE)/(_3HazardShow=TRUE)*ROW(_3Hazard)-ROW($C$20),ROWS($A$2:A17))),"")</f>
        <v/>
      </c>
      <c r="D35" s="112" t="str" cm="1">
        <f t="array" ref="D35">IF(ROWS($A$2:A17)&lt;=(COUNTIF(_3HazardShow,TRUE)), INDEX(_3HazardRating,_xlfn.AGGREGATE(15,3,(_3HazardShow=TRUE)/(_3HazardShow=TRUE)*ROW(_3Hazard)-ROW($C$20),ROWS($A$2:A17))),"")</f>
        <v/>
      </c>
      <c r="E35" s="282" t="str">
        <f t="shared" si="0"/>
        <v/>
      </c>
      <c r="F35" s="268" t="str" cm="1">
        <f t="array" ref="F35">IF(ROWS($A$2:A17)&lt;=(COUNTIF(_3HazardShow,TRUE)), INDEX(_3HazardJustification,_xlfn.AGGREGATE(15,3,(_3HazardShow=TRUE)/(_3HazardShow=TRUE)*ROW(_3Hazard)-ROW($C$20),ROWS($A$2:A17))),"")</f>
        <v/>
      </c>
    </row>
    <row r="36" spans="2:6" ht="55.35" customHeight="1">
      <c r="B36" s="270"/>
      <c r="C36" s="106" t="str" cm="1">
        <f t="array" ref="C36">IF(ROWS($A$2:A18)&lt;=(COUNTIF(_3HazardShow,TRUE)), INDEX(_3Hazard,_xlfn.AGGREGATE(15,3,(_3HazardShow=TRUE)/(_3HazardShow=TRUE)*ROW(_3Hazard)-ROW($C$20),ROWS($A$2:A18))),"")</f>
        <v/>
      </c>
      <c r="D36" s="112" t="str" cm="1">
        <f t="array" ref="D36">IF(ROWS($A$2:A18)&lt;=(COUNTIF(_3HazardShow,TRUE)), INDEX(_3HazardRating,_xlfn.AGGREGATE(15,3,(_3HazardShow=TRUE)/(_3HazardShow=TRUE)*ROW(_3Hazard)-ROW($C$20),ROWS($A$2:A18))),"")</f>
        <v/>
      </c>
      <c r="E36" s="282" t="str">
        <f t="shared" si="0"/>
        <v/>
      </c>
      <c r="F36" s="268" t="str" cm="1">
        <f t="array" ref="F36">IF(ROWS($A$2:A18)&lt;=(COUNTIF(_3HazardShow,TRUE)), INDEX(_3HazardJustification,_xlfn.AGGREGATE(15,3,(_3HazardShow=TRUE)/(_3HazardShow=TRUE)*ROW(_3Hazard)-ROW($C$20),ROWS($A$2:A18))),"")</f>
        <v/>
      </c>
    </row>
    <row r="37" spans="2:6" ht="55.35" customHeight="1">
      <c r="B37" s="270"/>
      <c r="C37" s="106" t="str" cm="1">
        <f t="array" ref="C37">IF(ROWS($A$2:A19)&lt;=(COUNTIF(_3HazardShow,TRUE)), INDEX(_3Hazard,_xlfn.AGGREGATE(15,3,(_3HazardShow=TRUE)/(_3HazardShow=TRUE)*ROW(_3Hazard)-ROW($C$20),ROWS($A$2:A19))),"")</f>
        <v/>
      </c>
      <c r="D37" s="112" t="str" cm="1">
        <f t="array" ref="D37">IF(ROWS($A$2:A19)&lt;=(COUNTIF(_3HazardShow,TRUE)), INDEX(_3HazardRating,_xlfn.AGGREGATE(15,3,(_3HazardShow=TRUE)/(_3HazardShow=TRUE)*ROW(_3Hazard)-ROW($C$20),ROWS($A$2:A19))),"")</f>
        <v/>
      </c>
      <c r="E37" s="282" t="str">
        <f t="shared" si="0"/>
        <v/>
      </c>
      <c r="F37" s="268" t="str" cm="1">
        <f t="array" ref="F37">IF(ROWS($A$2:A19)&lt;=(COUNTIF(_3HazardShow,TRUE)), INDEX(_3HazardJustification,_xlfn.AGGREGATE(15,3,(_3HazardShow=TRUE)/(_3HazardShow=TRUE)*ROW(_3Hazard)-ROW($C$20),ROWS($A$2:A19))),"")</f>
        <v/>
      </c>
    </row>
    <row r="38" spans="2:6" ht="55.35" customHeight="1">
      <c r="B38" s="270"/>
      <c r="C38" s="106" t="str" cm="1">
        <f t="array" ref="C38">IF(ROWS($A$2:A20)&lt;=(COUNTIF(_3HazardShow,TRUE)), INDEX(_3Hazard,_xlfn.AGGREGATE(15,3,(_3HazardShow=TRUE)/(_3HazardShow=TRUE)*ROW(_3Hazard)-ROW($C$20),ROWS($A$2:A20))),"")</f>
        <v/>
      </c>
      <c r="D38" s="112" t="str" cm="1">
        <f t="array" ref="D38">IF(ROWS($A$2:A20)&lt;=(COUNTIF(_3HazardShow,TRUE)), INDEX(_3HazardRating,_xlfn.AGGREGATE(15,3,(_3HazardShow=TRUE)/(_3HazardShow=TRUE)*ROW(_3Hazard)-ROW($C$20),ROWS($A$2:A20))),"")</f>
        <v/>
      </c>
      <c r="E38" s="282" t="str">
        <f t="shared" si="0"/>
        <v/>
      </c>
      <c r="F38" s="268" t="str" cm="1">
        <f t="array" ref="F38">IF(ROWS($A$2:A20)&lt;=(COUNTIF(_3HazardShow,TRUE)), INDEX(_3HazardJustification,_xlfn.AGGREGATE(15,3,(_3HazardShow=TRUE)/(_3HazardShow=TRUE)*ROW(_3Hazard)-ROW($C$20),ROWS($A$2:A20))),"")</f>
        <v/>
      </c>
    </row>
    <row r="39" spans="2:6" ht="55.35" customHeight="1">
      <c r="B39" s="270"/>
      <c r="C39" s="106" t="str" cm="1">
        <f t="array" ref="C39">IF(ROWS($A$2:A21)&lt;=(COUNTIF(_3HazardShow,TRUE)), INDEX(_3Hazard,_xlfn.AGGREGATE(15,3,(_3HazardShow=TRUE)/(_3HazardShow=TRUE)*ROW(_3Hazard)-ROW($C$20),ROWS($A$2:A21))),"")</f>
        <v/>
      </c>
      <c r="D39" s="112" t="str" cm="1">
        <f t="array" ref="D39">IF(ROWS($A$2:A21)&lt;=(COUNTIF(_3HazardShow,TRUE)), INDEX(_3HazardRating,_xlfn.AGGREGATE(15,3,(_3HazardShow=TRUE)/(_3HazardShow=TRUE)*ROW(_3Hazard)-ROW($C$20),ROWS($A$2:A21))),"")</f>
        <v/>
      </c>
      <c r="E39" s="282" t="str">
        <f t="shared" si="0"/>
        <v/>
      </c>
      <c r="F39" s="268" t="str" cm="1">
        <f t="array" ref="F39">IF(ROWS($A$2:A21)&lt;=(COUNTIF(_3HazardShow,TRUE)), INDEX(_3HazardJustification,_xlfn.AGGREGATE(15,3,(_3HazardShow=TRUE)/(_3HazardShow=TRUE)*ROW(_3Hazard)-ROW($C$20),ROWS($A$2:A21))),"")</f>
        <v/>
      </c>
    </row>
    <row r="40" spans="2:6" ht="55.35" customHeight="1">
      <c r="B40" s="270"/>
      <c r="C40" s="106" t="str" cm="1">
        <f t="array" ref="C40">IF(ROWS($A$2:A22)&lt;=(COUNTIF(_3HazardShow,TRUE)), INDEX(_3Hazard,_xlfn.AGGREGATE(15,3,(_3HazardShow=TRUE)/(_3HazardShow=TRUE)*ROW(_3Hazard)-ROW($C$20),ROWS($A$2:A22))),"")</f>
        <v/>
      </c>
      <c r="D40" s="112" t="str" cm="1">
        <f t="array" ref="D40">IF(ROWS($A$2:A22)&lt;=(COUNTIF(_3HazardShow,TRUE)), INDEX(_3HazardRating,_xlfn.AGGREGATE(15,3,(_3HazardShow=TRUE)/(_3HazardShow=TRUE)*ROW(_3Hazard)-ROW($C$20),ROWS($A$2:A22))),"")</f>
        <v/>
      </c>
      <c r="E40" s="282" t="str">
        <f t="shared" si="0"/>
        <v/>
      </c>
      <c r="F40" s="268" t="str" cm="1">
        <f t="array" ref="F40">IF(ROWS($A$2:A22)&lt;=(COUNTIF(_3HazardShow,TRUE)), INDEX(_3HazardJustification,_xlfn.AGGREGATE(15,3,(_3HazardShow=TRUE)/(_3HazardShow=TRUE)*ROW(_3Hazard)-ROW($C$20),ROWS($A$2:A22))),"")</f>
        <v/>
      </c>
    </row>
    <row r="41" spans="2:6" ht="55.35" customHeight="1">
      <c r="B41" s="270"/>
      <c r="C41" s="106" t="str" cm="1">
        <f t="array" ref="C41">IF(ROWS($A$2:A23)&lt;=(COUNTIF(_3HazardShow,TRUE)), INDEX(_3Hazard,_xlfn.AGGREGATE(15,3,(_3HazardShow=TRUE)/(_3HazardShow=TRUE)*ROW(_3Hazard)-ROW($C$20),ROWS($A$2:A23))),"")</f>
        <v/>
      </c>
      <c r="D41" s="112" t="str" cm="1">
        <f t="array" ref="D41">IF(ROWS($A$2:A23)&lt;=(COUNTIF(_3HazardShow,TRUE)), INDEX(_3HazardRating,_xlfn.AGGREGATE(15,3,(_3HazardShow=TRUE)/(_3HazardShow=TRUE)*ROW(_3Hazard)-ROW($C$20),ROWS($A$2:A23))),"")</f>
        <v/>
      </c>
      <c r="E41" s="282" t="str">
        <f t="shared" si="0"/>
        <v/>
      </c>
      <c r="F41" s="268" t="str" cm="1">
        <f t="array" ref="F41">IF(ROWS($A$2:A23)&lt;=(COUNTIF(_3HazardShow,TRUE)), INDEX(_3HazardJustification,_xlfn.AGGREGATE(15,3,(_3HazardShow=TRUE)/(_3HazardShow=TRUE)*ROW(_3Hazard)-ROW($C$20),ROWS($A$2:A23))),"")</f>
        <v/>
      </c>
    </row>
    <row r="42" spans="2:6" ht="55.35" customHeight="1">
      <c r="B42" s="270"/>
      <c r="C42" s="106" t="str" cm="1">
        <f t="array" ref="C42">IF(ROWS($A$2:A24)&lt;=(COUNTIF(_3HazardShow,TRUE)), INDEX(_3Hazard,_xlfn.AGGREGATE(15,3,(_3HazardShow=TRUE)/(_3HazardShow=TRUE)*ROW(_3Hazard)-ROW($C$20),ROWS($A$2:A24))),"")</f>
        <v/>
      </c>
      <c r="D42" s="112" t="str" cm="1">
        <f t="array" ref="D42">IF(ROWS($A$2:A24)&lt;=(COUNTIF(_3HazardShow,TRUE)), INDEX(_3HazardRating,_xlfn.AGGREGATE(15,3,(_3HazardShow=TRUE)/(_3HazardShow=TRUE)*ROW(_3Hazard)-ROW($C$20),ROWS($A$2:A24))),"")</f>
        <v/>
      </c>
      <c r="E42" s="282" t="str">
        <f t="shared" si="0"/>
        <v/>
      </c>
      <c r="F42" s="268" t="str" cm="1">
        <f t="array" ref="F42">IF(ROWS($A$2:A24)&lt;=(COUNTIF(_3HazardShow,TRUE)), INDEX(_3HazardJustification,_xlfn.AGGREGATE(15,3,(_3HazardShow=TRUE)/(_3HazardShow=TRUE)*ROW(_3Hazard)-ROW($C$20),ROWS($A$2:A24))),"")</f>
        <v/>
      </c>
    </row>
    <row r="43" spans="2:6" ht="55.35" customHeight="1">
      <c r="B43" s="270"/>
      <c r="C43" s="106" t="str" cm="1">
        <f t="array" ref="C43">IF(ROWS($A$2:A25)&lt;=(COUNTIF(_3HazardShow,TRUE)), INDEX(_3Hazard,_xlfn.AGGREGATE(15,3,(_3HazardShow=TRUE)/(_3HazardShow=TRUE)*ROW(_3Hazard)-ROW($C$20),ROWS($A$2:A25))),"")</f>
        <v/>
      </c>
      <c r="D43" s="112" t="str" cm="1">
        <f t="array" ref="D43">IF(ROWS($A$2:A25)&lt;=(COUNTIF(_3HazardShow,TRUE)), INDEX(_3HazardRating,_xlfn.AGGREGATE(15,3,(_3HazardShow=TRUE)/(_3HazardShow=TRUE)*ROW(_3Hazard)-ROW($C$20),ROWS($A$2:A25))),"")</f>
        <v/>
      </c>
      <c r="E43" s="282" t="str">
        <f t="shared" si="0"/>
        <v/>
      </c>
      <c r="F43" s="268" t="str" cm="1">
        <f t="array" ref="F43">IF(ROWS($A$2:A25)&lt;=(COUNTIF(_3HazardShow,TRUE)), INDEX(_3HazardJustification,_xlfn.AGGREGATE(15,3,(_3HazardShow=TRUE)/(_3HazardShow=TRUE)*ROW(_3Hazard)-ROW($C$20),ROWS($A$2:A25))),"")</f>
        <v/>
      </c>
    </row>
    <row r="44" spans="2:6" ht="55.35" customHeight="1">
      <c r="B44" s="270"/>
      <c r="C44" s="106" t="str" cm="1">
        <f t="array" ref="C44">IF(ROWS($A$2:A26)&lt;=(COUNTIF(_3HazardShow,TRUE)), INDEX(_3Hazard,_xlfn.AGGREGATE(15,3,(_3HazardShow=TRUE)/(_3HazardShow=TRUE)*ROW(_3Hazard)-ROW($C$20),ROWS($A$2:A26))),"")</f>
        <v/>
      </c>
      <c r="D44" s="112" t="str" cm="1">
        <f t="array" ref="D44">IF(ROWS($A$2:A26)&lt;=(COUNTIF(_3HazardShow,TRUE)), INDEX(_3HazardRating,_xlfn.AGGREGATE(15,3,(_3HazardShow=TRUE)/(_3HazardShow=TRUE)*ROW(_3Hazard)-ROW($C$20),ROWS($A$2:A26))),"")</f>
        <v/>
      </c>
      <c r="E44" s="282" t="str">
        <f t="shared" si="0"/>
        <v/>
      </c>
      <c r="F44" s="268" t="str" cm="1">
        <f t="array" ref="F44">IF(ROWS($A$2:A26)&lt;=(COUNTIF(_3HazardShow,TRUE)), INDEX(_3HazardJustification,_xlfn.AGGREGATE(15,3,(_3HazardShow=TRUE)/(_3HazardShow=TRUE)*ROW(_3Hazard)-ROW($C$20),ROWS($A$2:A26))),"")</f>
        <v/>
      </c>
    </row>
    <row r="45" spans="2:6" ht="55.35" customHeight="1">
      <c r="B45" s="270"/>
      <c r="C45" s="106" t="str" cm="1">
        <f t="array" ref="C45">IF(ROWS($A$2:A27)&lt;=(COUNTIF(_3HazardShow,TRUE)), INDEX(_3Hazard,_xlfn.AGGREGATE(15,3,(_3HazardShow=TRUE)/(_3HazardShow=TRUE)*ROW(_3Hazard)-ROW($C$20),ROWS($A$2:A27))),"")</f>
        <v/>
      </c>
      <c r="D45" s="112" t="str" cm="1">
        <f t="array" ref="D45">IF(ROWS($A$2:A27)&lt;=(COUNTIF(_3HazardShow,TRUE)), INDEX(_3HazardRating,_xlfn.AGGREGATE(15,3,(_3HazardShow=TRUE)/(_3HazardShow=TRUE)*ROW(_3Hazard)-ROW($C$20),ROWS($A$2:A27))),"")</f>
        <v/>
      </c>
      <c r="E45" s="282" t="str">
        <f t="shared" si="0"/>
        <v/>
      </c>
      <c r="F45" s="268" t="str" cm="1">
        <f t="array" ref="F45">IF(ROWS($A$2:A27)&lt;=(COUNTIF(_3HazardShow,TRUE)), INDEX(_3HazardJustification,_xlfn.AGGREGATE(15,3,(_3HazardShow=TRUE)/(_3HazardShow=TRUE)*ROW(_3Hazard)-ROW($C$20),ROWS($A$2:A27))),"")</f>
        <v/>
      </c>
    </row>
    <row r="46" spans="2:6" ht="55.35" customHeight="1">
      <c r="B46" s="270"/>
      <c r="C46" s="106" t="str" cm="1">
        <f t="array" ref="C46">IF(ROWS($A$2:A28)&lt;=(COUNTIF(_3HazardShow,TRUE)), INDEX(_3Hazard,_xlfn.AGGREGATE(15,3,(_3HazardShow=TRUE)/(_3HazardShow=TRUE)*ROW(_3Hazard)-ROW($C$20),ROWS($A$2:A28))),"")</f>
        <v/>
      </c>
      <c r="D46" s="112" t="str" cm="1">
        <f t="array" ref="D46">IF(ROWS($A$2:A28)&lt;=(COUNTIF(_3HazardShow,TRUE)), INDEX(_3HazardRating,_xlfn.AGGREGATE(15,3,(_3HazardShow=TRUE)/(_3HazardShow=TRUE)*ROW(_3Hazard)-ROW($C$20),ROWS($A$2:A28))),"")</f>
        <v/>
      </c>
      <c r="E46" s="282" t="str">
        <f t="shared" si="0"/>
        <v/>
      </c>
      <c r="F46" s="268" t="str" cm="1">
        <f t="array" ref="F46">IF(ROWS($A$2:A28)&lt;=(COUNTIF(_3HazardShow,TRUE)), INDEX(_3HazardJustification,_xlfn.AGGREGATE(15,3,(_3HazardShow=TRUE)/(_3HazardShow=TRUE)*ROW(_3Hazard)-ROW($C$20),ROWS($A$2:A28))),"")</f>
        <v/>
      </c>
    </row>
    <row r="47" spans="2:6" ht="55.35" customHeight="1">
      <c r="B47" s="270"/>
      <c r="C47" s="106" t="str" cm="1">
        <f t="array" ref="C47">IF(ROWS($A$2:A29)&lt;=(COUNTIF(_3HazardShow,TRUE)), INDEX(_3Hazard,_xlfn.AGGREGATE(15,3,(_3HazardShow=TRUE)/(_3HazardShow=TRUE)*ROW(_3Hazard)-ROW($C$20),ROWS($A$2:A29))),"")</f>
        <v/>
      </c>
      <c r="D47" s="112" t="str" cm="1">
        <f t="array" ref="D47">IF(ROWS($A$2:A29)&lt;=(COUNTIF(_3HazardShow,TRUE)), INDEX(_3HazardRating,_xlfn.AGGREGATE(15,3,(_3HazardShow=TRUE)/(_3HazardShow=TRUE)*ROW(_3Hazard)-ROW($C$20),ROWS($A$2:A29))),"")</f>
        <v/>
      </c>
      <c r="E47" s="282" t="str">
        <f t="shared" si="0"/>
        <v/>
      </c>
      <c r="F47" s="268" t="str" cm="1">
        <f t="array" ref="F47">IF(ROWS($A$2:A29)&lt;=(COUNTIF(_3HazardShow,TRUE)), INDEX(_3HazardJustification,_xlfn.AGGREGATE(15,3,(_3HazardShow=TRUE)/(_3HazardShow=TRUE)*ROW(_3Hazard)-ROW($C$20),ROWS($A$2:A29))),"")</f>
        <v/>
      </c>
    </row>
    <row r="48" spans="2:6" ht="55.35" customHeight="1">
      <c r="B48" s="270"/>
      <c r="C48" s="106" t="str" cm="1">
        <f t="array" ref="C48">IF(ROWS($A$2:A30)&lt;=(COUNTIF(_3HazardShow,TRUE)), INDEX(_3Hazard,_xlfn.AGGREGATE(15,3,(_3HazardShow=TRUE)/(_3HazardShow=TRUE)*ROW(_3Hazard)-ROW($C$20),ROWS($A$2:A30))),"")</f>
        <v/>
      </c>
      <c r="D48" s="112" t="str" cm="1">
        <f t="array" ref="D48">IF(ROWS($A$2:A30)&lt;=(COUNTIF(_3HazardShow,TRUE)), INDEX(_3HazardRating,_xlfn.AGGREGATE(15,3,(_3HazardShow=TRUE)/(_3HazardShow=TRUE)*ROW(_3Hazard)-ROW($C$20),ROWS($A$2:A30))),"")</f>
        <v/>
      </c>
      <c r="E48" s="282" t="str">
        <f t="shared" si="0"/>
        <v/>
      </c>
      <c r="F48" s="268" t="str" cm="1">
        <f t="array" ref="F48">IF(ROWS($A$2:A30)&lt;=(COUNTIF(_3HazardShow,TRUE)), INDEX(_3HazardJustification,_xlfn.AGGREGATE(15,3,(_3HazardShow=TRUE)/(_3HazardShow=TRUE)*ROW(_3Hazard)-ROW($C$20),ROWS($A$2:A30))),"")</f>
        <v/>
      </c>
    </row>
    <row r="49" spans="2:7" ht="55.35" customHeight="1">
      <c r="B49" s="270"/>
      <c r="C49" s="106" t="str" cm="1">
        <f t="array" ref="C49">IF(ROWS($A$2:A31)&lt;=(COUNTIF(_3HazardShow,TRUE)), INDEX(_3Hazard,_xlfn.AGGREGATE(15,3,(_3HazardShow=TRUE)/(_3HazardShow=TRUE)*ROW(_3Hazard)-ROW($C$20),ROWS($A$2:A31))),"")</f>
        <v/>
      </c>
      <c r="D49" s="112" t="str" cm="1">
        <f t="array" ref="D49">IF(ROWS($A$2:A31)&lt;=(COUNTIF(_3HazardShow,TRUE)), INDEX(_3HazardRating,_xlfn.AGGREGATE(15,3,(_3HazardShow=TRUE)/(_3HazardShow=TRUE)*ROW(_3Hazard)-ROW($C$20),ROWS($A$2:A31))),"")</f>
        <v/>
      </c>
      <c r="E49" s="282" t="str">
        <f t="shared" si="0"/>
        <v/>
      </c>
      <c r="F49" s="268" t="str" cm="1">
        <f t="array" ref="F49">IF(ROWS($A$2:A31)&lt;=(COUNTIF(_3HazardShow,TRUE)), INDEX(_3HazardJustification,_xlfn.AGGREGATE(15,3,(_3HazardShow=TRUE)/(_3HazardShow=TRUE)*ROW(_3Hazard)-ROW($C$20),ROWS($A$2:A31))),"")</f>
        <v/>
      </c>
    </row>
    <row r="50" spans="2:7" ht="55.35" customHeight="1">
      <c r="B50" s="270"/>
      <c r="C50" s="106" t="str" cm="1">
        <f t="array" ref="C50">IF(ROWS($A$2:A32)&lt;=(COUNTIF(_3HazardShow,TRUE)), INDEX(_3Hazard,_xlfn.AGGREGATE(15,3,(_3HazardShow=TRUE)/(_3HazardShow=TRUE)*ROW(_3Hazard)-ROW($C$20),ROWS($A$2:A32))),"")</f>
        <v/>
      </c>
      <c r="D50" s="112" t="str" cm="1">
        <f t="array" ref="D50">IF(ROWS($A$2:A32)&lt;=(COUNTIF(_3HazardShow,TRUE)), INDEX(_3HazardRating,_xlfn.AGGREGATE(15,3,(_3HazardShow=TRUE)/(_3HazardShow=TRUE)*ROW(_3Hazard)-ROW($C$20),ROWS($A$2:A32))),"")</f>
        <v/>
      </c>
      <c r="E50" s="282" t="str">
        <f t="shared" si="0"/>
        <v/>
      </c>
      <c r="F50" s="268" t="str" cm="1">
        <f t="array" ref="F50">IF(ROWS($A$2:A32)&lt;=(COUNTIF(_3HazardShow,TRUE)), INDEX(_3HazardJustification,_xlfn.AGGREGATE(15,3,(_3HazardShow=TRUE)/(_3HazardShow=TRUE)*ROW(_3Hazard)-ROW($C$20),ROWS($A$2:A32))),"")</f>
        <v/>
      </c>
    </row>
    <row r="51" spans="2:7" ht="55.35" customHeight="1">
      <c r="B51" s="270"/>
      <c r="C51" s="106" t="str" cm="1">
        <f t="array" ref="C51">IF(ROWS($A$2:A33)&lt;=(COUNTIF(_3HazardShow,TRUE)), INDEX(_3Hazard,_xlfn.AGGREGATE(15,3,(_3HazardShow=TRUE)/(_3HazardShow=TRUE)*ROW(_3Hazard)-ROW($C$20),ROWS($A$2:A33))),"")</f>
        <v/>
      </c>
      <c r="D51" s="112" t="str" cm="1">
        <f t="array" ref="D51">IF(ROWS($A$2:A33)&lt;=(COUNTIF(_3HazardShow,TRUE)), INDEX(_3HazardRating,_xlfn.AGGREGATE(15,3,(_3HazardShow=TRUE)/(_3HazardShow=TRUE)*ROW(_3Hazard)-ROW($C$20),ROWS($A$2:A33))),"")</f>
        <v/>
      </c>
      <c r="E51" s="282" t="str">
        <f t="shared" si="0"/>
        <v/>
      </c>
      <c r="F51" s="268" t="str" cm="1">
        <f t="array" ref="F51">IF(ROWS($A$2:A33)&lt;=(COUNTIF(_3HazardShow,TRUE)), INDEX(_3HazardJustification,_xlfn.AGGREGATE(15,3,(_3HazardShow=TRUE)/(_3HazardShow=TRUE)*ROW(_3Hazard)-ROW($C$20),ROWS($A$2:A33))),"")</f>
        <v/>
      </c>
    </row>
    <row r="52" spans="2:7" ht="55.35" customHeight="1">
      <c r="B52" s="270"/>
      <c r="C52" s="106" t="str" cm="1">
        <f t="array" ref="C52">IF(ROWS($A$2:A34)&lt;=(COUNTIF(_3HazardShow,TRUE)), INDEX(_3Hazard,_xlfn.AGGREGATE(15,3,(_3HazardShow=TRUE)/(_3HazardShow=TRUE)*ROW(_3Hazard)-ROW($C$20),ROWS($A$2:A34))),"")</f>
        <v/>
      </c>
      <c r="D52" s="112" t="str" cm="1">
        <f t="array" ref="D52">IF(ROWS($A$2:A34)&lt;=(COUNTIF(_3HazardShow,TRUE)), INDEX(_3HazardRating,_xlfn.AGGREGATE(15,3,(_3HazardShow=TRUE)/(_3HazardShow=TRUE)*ROW(_3Hazard)-ROW($C$20),ROWS($A$2:A34))),"")</f>
        <v/>
      </c>
      <c r="E52" s="282" t="str">
        <f t="shared" si="0"/>
        <v/>
      </c>
      <c r="F52" s="268" t="str" cm="1">
        <f t="array" ref="F52">IF(ROWS($A$2:A34)&lt;=(COUNTIF(_3HazardShow,TRUE)), INDEX(_3HazardJustification,_xlfn.AGGREGATE(15,3,(_3HazardShow=TRUE)/(_3HazardShow=TRUE)*ROW(_3Hazard)-ROW($C$20),ROWS($A$2:A34))),"")</f>
        <v/>
      </c>
    </row>
    <row r="53" spans="2:7" ht="55.35" customHeight="1">
      <c r="B53" s="270"/>
      <c r="C53" s="106" t="str" cm="1">
        <f t="array" ref="C53">IF(ROWS($A$2:A35)&lt;=(COUNTIF(_3HazardShow,TRUE)), INDEX(_3Hazard,_xlfn.AGGREGATE(15,3,(_3HazardShow=TRUE)/(_3HazardShow=TRUE)*ROW(_3Hazard)-ROW($C$20),ROWS($A$2:A35))),"")</f>
        <v/>
      </c>
      <c r="D53" s="112" t="str" cm="1">
        <f t="array" ref="D53">IF(ROWS($A$2:A35)&lt;=(COUNTIF(_3HazardShow,TRUE)), INDEX(_3HazardRating,_xlfn.AGGREGATE(15,3,(_3HazardShow=TRUE)/(_3HazardShow=TRUE)*ROW(_3Hazard)-ROW($C$20),ROWS($A$2:A35))),"")</f>
        <v/>
      </c>
      <c r="E53" s="282" t="str">
        <f t="shared" si="0"/>
        <v/>
      </c>
      <c r="F53" s="268" t="str" cm="1">
        <f t="array" ref="F53">IF(ROWS($A$2:A35)&lt;=(COUNTIF(_3HazardShow,TRUE)), INDEX(_3HazardJustification,_xlfn.AGGREGATE(15,3,(_3HazardShow=TRUE)/(_3HazardShow=TRUE)*ROW(_3Hazard)-ROW($C$20),ROWS($A$2:A35))),"")</f>
        <v/>
      </c>
    </row>
    <row r="54" spans="2:7" ht="55.35" customHeight="1">
      <c r="B54" s="270"/>
      <c r="C54" s="106" t="str" cm="1">
        <f t="array" ref="C54">IF(ROWS($A$2:A36)&lt;=(COUNTIF(_3HazardShow,TRUE)), INDEX(_3Hazard,_xlfn.AGGREGATE(15,3,(_3HazardShow=TRUE)/(_3HazardShow=TRUE)*ROW(_3Hazard)-ROW($C$20),ROWS($A$2:A36))),"")</f>
        <v/>
      </c>
      <c r="D54" s="112" t="str" cm="1">
        <f t="array" ref="D54">IF(ROWS($A$2:A36)&lt;=(COUNTIF(_3HazardShow,TRUE)), INDEX(_3HazardRating,_xlfn.AGGREGATE(15,3,(_3HazardShow=TRUE)/(_3HazardShow=TRUE)*ROW(_3Hazard)-ROW($C$20),ROWS($A$2:A36))),"")</f>
        <v/>
      </c>
      <c r="E54" s="282" t="str">
        <f t="shared" si="0"/>
        <v/>
      </c>
      <c r="F54" s="268" t="str" cm="1">
        <f t="array" ref="F54">IF(ROWS($A$2:A36)&lt;=(COUNTIF(_3HazardShow,TRUE)), INDEX(_3HazardJustification,_xlfn.AGGREGATE(15,3,(_3HazardShow=TRUE)/(_3HazardShow=TRUE)*ROW(_3Hazard)-ROW($C$20),ROWS($A$2:A36))),"")</f>
        <v/>
      </c>
    </row>
    <row r="55" spans="2:7" ht="55.35" customHeight="1">
      <c r="B55" s="270"/>
      <c r="C55" s="106" t="str" cm="1">
        <f t="array" ref="C55">IF(ROWS($A$2:A37)&lt;=(COUNTIF(_3HazardShow,TRUE)), INDEX(_3Hazard,_xlfn.AGGREGATE(15,3,(_3HazardShow=TRUE)/(_3HazardShow=TRUE)*ROW(_3Hazard)-ROW($C$20),ROWS($A$2:A37))),"")</f>
        <v/>
      </c>
      <c r="D55" s="112" t="str" cm="1">
        <f t="array" ref="D55">IF(ROWS($A$2:A37)&lt;=(COUNTIF(_3HazardShow,TRUE)), INDEX(_3HazardRating,_xlfn.AGGREGATE(15,3,(_3HazardShow=TRUE)/(_3HazardShow=TRUE)*ROW(_3Hazard)-ROW($C$20),ROWS($A$2:A37))),"")</f>
        <v/>
      </c>
      <c r="E55" s="282" t="str">
        <f t="shared" si="0"/>
        <v/>
      </c>
      <c r="F55" s="268" t="str" cm="1">
        <f t="array" ref="F55">IF(ROWS($A$2:A37)&lt;=(COUNTIF(_3HazardShow,TRUE)), INDEX(_3HazardJustification,_xlfn.AGGREGATE(15,3,(_3HazardShow=TRUE)/(_3HazardShow=TRUE)*ROW(_3Hazard)-ROW($C$20),ROWS($A$2:A37))),"")</f>
        <v/>
      </c>
    </row>
    <row r="56" spans="2:7" ht="55.35" customHeight="1">
      <c r="B56" s="270"/>
      <c r="C56" s="106" t="str" cm="1">
        <f t="array" ref="C56">IF(ROWS($A$2:A38)&lt;=(COUNTIF(_3HazardShow,TRUE)), INDEX(_3Hazard,_xlfn.AGGREGATE(15,3,(_3HazardShow=TRUE)/(_3HazardShow=TRUE)*ROW(_3Hazard)-ROW($C$20),ROWS($A$2:A38))),"")</f>
        <v/>
      </c>
      <c r="D56" s="112" t="str" cm="1">
        <f t="array" ref="D56">IF(ROWS($A$2:A38)&lt;=(COUNTIF(_3HazardShow,TRUE)), INDEX(_3HazardRating,_xlfn.AGGREGATE(15,3,(_3HazardShow=TRUE)/(_3HazardShow=TRUE)*ROW(_3Hazard)-ROW($C$20),ROWS($A$2:A38))),"")</f>
        <v/>
      </c>
      <c r="E56" s="282" t="str">
        <f t="shared" si="0"/>
        <v/>
      </c>
      <c r="F56" s="268" t="str" cm="1">
        <f t="array" ref="F56">IF(ROWS($A$2:A38)&lt;=(COUNTIF(_3HazardShow,TRUE)), INDEX(_3HazardJustification,_xlfn.AGGREGATE(15,3,(_3HazardShow=TRUE)/(_3HazardShow=TRUE)*ROW(_3Hazard)-ROW($C$20),ROWS($A$2:A38))),"")</f>
        <v/>
      </c>
    </row>
    <row r="57" spans="2:7" ht="55.35" customHeight="1">
      <c r="B57" s="270"/>
      <c r="C57" s="106" t="str" cm="1">
        <f t="array" ref="C57">IF(ROWS($A$2:A39)&lt;=(COUNTIF(_3HazardShow,TRUE)), INDEX(_3Hazard,_xlfn.AGGREGATE(15,3,(_3HazardShow=TRUE)/(_3HazardShow=TRUE)*ROW(_3Hazard)-ROW($C$20),ROWS($A$2:A39))),"")</f>
        <v/>
      </c>
      <c r="D57" s="112" t="str" cm="1">
        <f t="array" ref="D57">IF(ROWS($A$2:A39)&lt;=(COUNTIF(_3HazardShow,TRUE)), INDEX(_3HazardRating,_xlfn.AGGREGATE(15,3,(_3HazardShow=TRUE)/(_3HazardShow=TRUE)*ROW(_3Hazard)-ROW($C$20),ROWS($A$2:A39))),"")</f>
        <v/>
      </c>
      <c r="E57" s="282" t="str">
        <f t="shared" si="0"/>
        <v/>
      </c>
      <c r="F57" s="268" t="str" cm="1">
        <f t="array" ref="F57">IF(ROWS($A$2:A39)&lt;=(COUNTIF(_3HazardShow,TRUE)), INDEX(_3HazardJustification,_xlfn.AGGREGATE(15,3,(_3HazardShow=TRUE)/(_3HazardShow=TRUE)*ROW(_3Hazard)-ROW($C$20),ROWS($A$2:A39))),"")</f>
        <v/>
      </c>
    </row>
    <row r="58" spans="2:7" ht="55.35" customHeight="1">
      <c r="B58" s="270"/>
      <c r="C58" s="106" t="str" cm="1">
        <f t="array" ref="C58">IF(ROWS($A$2:A40)&lt;=(COUNTIF(_3HazardShow,TRUE)), INDEX(_3Hazard,_xlfn.AGGREGATE(15,3,(_3HazardShow=TRUE)/(_3HazardShow=TRUE)*ROW(_3Hazard)-ROW($C$20),ROWS($A$2:A40))),"")</f>
        <v/>
      </c>
      <c r="D58" s="112" t="str" cm="1">
        <f t="array" ref="D58">IF(ROWS($A$2:A40)&lt;=(COUNTIF(_3HazardShow,TRUE)), INDEX(_3HazardRating,_xlfn.AGGREGATE(15,3,(_3HazardShow=TRUE)/(_3HazardShow=TRUE)*ROW(_3Hazard)-ROW($C$20),ROWS($A$2:A40))),"")</f>
        <v/>
      </c>
      <c r="E58" s="282" t="str">
        <f t="shared" si="0"/>
        <v/>
      </c>
      <c r="F58" s="268" t="str" cm="1">
        <f t="array" ref="F58">IF(ROWS($A$2:A40)&lt;=(COUNTIF(_3HazardShow,TRUE)), INDEX(_3HazardJustification,_xlfn.AGGREGATE(15,3,(_3HazardShow=TRUE)/(_3HazardShow=TRUE)*ROW(_3Hazard)-ROW($C$20),ROWS($A$2:A40))),"")</f>
        <v/>
      </c>
    </row>
    <row r="59" spans="2:7" ht="55.35" customHeight="1">
      <c r="B59" s="270"/>
      <c r="C59" s="106" t="str" cm="1">
        <f t="array" ref="C59">IF(ROWS($A$2:A41)&lt;=(COUNTIF(_3HazardShow,TRUE)), INDEX(_3Hazard,_xlfn.AGGREGATE(15,3,(_3HazardShow=TRUE)/(_3HazardShow=TRUE)*ROW(_3Hazard)-ROW($C$20),ROWS($A$2:A41))),"")</f>
        <v/>
      </c>
      <c r="D59" s="112" t="str" cm="1">
        <f t="array" ref="D59">IF(ROWS($A$2:A41)&lt;=(COUNTIF(_3HazardShow,TRUE)), INDEX(_3HazardRating,_xlfn.AGGREGATE(15,3,(_3HazardShow=TRUE)/(_3HazardShow=TRUE)*ROW(_3Hazard)-ROW($C$20),ROWS($A$2:A41))),"")</f>
        <v/>
      </c>
      <c r="E59" s="282" t="str">
        <f t="shared" si="0"/>
        <v/>
      </c>
      <c r="F59" s="268" t="str" cm="1">
        <f t="array" ref="F59">IF(ROWS($A$2:A41)&lt;=(COUNTIF(_3HazardShow,TRUE)), INDEX(_3HazardJustification,_xlfn.AGGREGATE(15,3,(_3HazardShow=TRUE)/(_3HazardShow=TRUE)*ROW(_3Hazard)-ROW($C$20),ROWS($A$2:A41))),"")</f>
        <v/>
      </c>
    </row>
    <row r="60" spans="2:7" ht="15" thickBot="1">
      <c r="B60" s="271"/>
      <c r="C60" s="205"/>
      <c r="D60" s="205"/>
      <c r="E60" s="205"/>
      <c r="F60" s="269"/>
      <c r="G60" s="270"/>
    </row>
    <row r="61" spans="2:7" s="262" customFormat="1"/>
  </sheetData>
  <mergeCells count="2">
    <mergeCell ref="C15:E15"/>
    <mergeCell ref="C4:E14"/>
  </mergeCells>
  <conditionalFormatting sqref="C20:C59">
    <cfRule type="expression" dxfId="22" priority="22">
      <formula>$D20="No"</formula>
    </cfRule>
    <cfRule type="expression" dxfId="21" priority="23">
      <formula>AND($C20=0,ISBLANK($C20)=FALSE)</formula>
    </cfRule>
  </conditionalFormatting>
  <conditionalFormatting sqref="D20:D59">
    <cfRule type="expression" dxfId="20" priority="18">
      <formula>D20="Low Impact"</formula>
    </cfRule>
    <cfRule type="expression" dxfId="19" priority="19">
      <formula>D20="High Impact"</formula>
    </cfRule>
    <cfRule type="expression" dxfId="18" priority="20">
      <formula>D20="Moderate Impact"</formula>
    </cfRule>
  </conditionalFormatting>
  <conditionalFormatting sqref="D20:E59">
    <cfRule type="expression" dxfId="17" priority="17">
      <formula>$D20="No"</formula>
    </cfRule>
  </conditionalFormatting>
  <conditionalFormatting sqref="E58:E59">
    <cfRule type="expression" dxfId="16" priority="1">
      <formula>E58="Low Impact"</formula>
    </cfRule>
    <cfRule type="expression" dxfId="15" priority="2">
      <formula>E58="High Impact"</formula>
    </cfRule>
    <cfRule type="expression" dxfId="14" priority="3">
      <formula>E58="Moderate Impact"</formula>
    </cfRule>
  </conditionalFormatting>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28BE-1DDC-431F-82D8-634501A366C7}">
  <sheetPr codeName="Sheet6">
    <tabColor theme="8" tint="0.79998168889431442"/>
  </sheetPr>
  <dimension ref="A1:K46"/>
  <sheetViews>
    <sheetView showGridLines="0" showRowColHeaders="0" zoomScale="80" zoomScaleNormal="80" workbookViewId="0"/>
  </sheetViews>
  <sheetFormatPr defaultColWidth="0" defaultRowHeight="14.25" zeroHeight="1"/>
  <cols>
    <col min="1" max="2" width="3.375" style="262" customWidth="1"/>
    <col min="3" max="3" width="27.125" customWidth="1"/>
    <col min="4" max="4" width="47.125" customWidth="1"/>
    <col min="5" max="5" width="95.125" customWidth="1"/>
    <col min="6" max="7" width="3.375" style="262" customWidth="1"/>
    <col min="8" max="8" width="8.625" hidden="1" customWidth="1"/>
    <col min="9" max="11" width="0" hidden="1" customWidth="1"/>
    <col min="12" max="16384" width="8.625" hidden="1"/>
  </cols>
  <sheetData>
    <row r="1" spans="2:6" s="262" customFormat="1" ht="15" thickBot="1"/>
    <row r="2" spans="2:6" s="262" customFormat="1">
      <c r="B2" s="277"/>
      <c r="C2" s="278"/>
      <c r="D2" s="279"/>
      <c r="E2" s="278"/>
      <c r="F2" s="272"/>
    </row>
    <row r="3" spans="2:6">
      <c r="B3" s="280"/>
      <c r="C3" s="209"/>
      <c r="D3" s="210"/>
      <c r="E3" s="209"/>
      <c r="F3" s="273"/>
    </row>
    <row r="4" spans="2:6" ht="14.1" customHeight="1">
      <c r="B4" s="280"/>
      <c r="C4" s="395" t="s">
        <v>251</v>
      </c>
      <c r="D4" s="395"/>
      <c r="E4" s="395"/>
      <c r="F4" s="273"/>
    </row>
    <row r="5" spans="2:6" ht="14.1" customHeight="1">
      <c r="B5" s="280"/>
      <c r="C5" s="395"/>
      <c r="D5" s="395"/>
      <c r="E5" s="395"/>
      <c r="F5" s="273"/>
    </row>
    <row r="6" spans="2:6" ht="14.1" customHeight="1">
      <c r="B6" s="280"/>
      <c r="C6" s="395"/>
      <c r="D6" s="395"/>
      <c r="E6" s="395"/>
      <c r="F6" s="273"/>
    </row>
    <row r="7" spans="2:6" ht="14.1" customHeight="1">
      <c r="B7" s="280"/>
      <c r="C7" s="395"/>
      <c r="D7" s="395"/>
      <c r="E7" s="395"/>
      <c r="F7" s="273"/>
    </row>
    <row r="8" spans="2:6" ht="14.1" customHeight="1">
      <c r="B8" s="280"/>
      <c r="C8" s="395"/>
      <c r="D8" s="395"/>
      <c r="E8" s="395"/>
      <c r="F8" s="273"/>
    </row>
    <row r="9" spans="2:6" ht="14.1" customHeight="1">
      <c r="B9" s="280"/>
      <c r="C9" s="395"/>
      <c r="D9" s="395"/>
      <c r="E9" s="395"/>
      <c r="F9" s="273"/>
    </row>
    <row r="10" spans="2:6" ht="14.1" customHeight="1">
      <c r="B10" s="280"/>
      <c r="C10" s="395"/>
      <c r="D10" s="395"/>
      <c r="E10" s="395"/>
      <c r="F10" s="273"/>
    </row>
    <row r="11" spans="2:6" ht="14.1" customHeight="1">
      <c r="B11" s="280"/>
      <c r="C11" s="395"/>
      <c r="D11" s="395"/>
      <c r="E11" s="395"/>
      <c r="F11" s="273"/>
    </row>
    <row r="12" spans="2:6" ht="14.1" customHeight="1">
      <c r="B12" s="280"/>
      <c r="C12" s="395"/>
      <c r="D12" s="395"/>
      <c r="E12" s="395"/>
      <c r="F12" s="273"/>
    </row>
    <row r="13" spans="2:6" ht="14.1" customHeight="1">
      <c r="B13" s="280"/>
      <c r="C13" s="395"/>
      <c r="D13" s="395"/>
      <c r="E13" s="395"/>
      <c r="F13" s="273"/>
    </row>
    <row r="14" spans="2:6" ht="14.1" customHeight="1">
      <c r="B14" s="280"/>
      <c r="C14" s="395"/>
      <c r="D14" s="395"/>
      <c r="E14" s="395"/>
      <c r="F14" s="273"/>
    </row>
    <row r="15" spans="2:6">
      <c r="B15" s="280"/>
      <c r="C15" s="392"/>
      <c r="D15" s="392"/>
      <c r="E15" s="392"/>
      <c r="F15" s="273"/>
    </row>
    <row r="16" spans="2:6">
      <c r="B16" s="280"/>
      <c r="C16" s="211"/>
      <c r="D16" s="211"/>
      <c r="E16" s="212"/>
      <c r="F16" s="273"/>
    </row>
    <row r="17" spans="2:6" ht="15">
      <c r="B17" s="280"/>
      <c r="C17" s="213"/>
      <c r="D17" s="214"/>
      <c r="E17" s="215"/>
      <c r="F17" s="273"/>
    </row>
    <row r="18" spans="2:6" ht="15">
      <c r="B18" s="280"/>
      <c r="C18" s="394" t="s">
        <v>279</v>
      </c>
      <c r="D18" s="394"/>
      <c r="E18" s="216" t="s">
        <v>46</v>
      </c>
      <c r="F18" s="273"/>
    </row>
    <row r="19" spans="2:6">
      <c r="B19" s="280"/>
      <c r="C19" s="9"/>
      <c r="D19" s="11"/>
      <c r="E19" s="9"/>
      <c r="F19" s="273"/>
    </row>
    <row r="20" spans="2:6" ht="55.35" customHeight="1">
      <c r="B20" s="280"/>
      <c r="C20" s="218" t="str" cm="1">
        <f t="array" ref="C20">IF(ROWS($A$2:A2)&lt;=(COUNTIF(_4DesignShow,TRUE)), INDEX(_4DesignFeatures,_xlfn.AGGREGATE(15,3,(_4DesignShow=TRUE)/(_4DesignShow=TRUE)*ROW(_4DesignFeatures)-ROW(DF_Calc!$B$5),ROWS($A$2:A2))),"")</f>
        <v/>
      </c>
      <c r="D20" s="254" t="str" cm="1">
        <f t="array" ref="D20">IF(ROWS($A$2:A2)&lt;=(COUNTIF(_4DesignShow,TRUE)), INDEX(_4DesignBlurb,_xlfn.AGGREGATE(15,3,(_4DesignShow=TRUE)/(_4DesignShow=TRUE)*ROW(_4DesignFeatures)-ROW(DF_Calc!$B$5),ROWS($A$2:A2))),"")</f>
        <v/>
      </c>
      <c r="E20" s="282" t="str" cm="1">
        <f t="array" ref="E20">IF(ROWS($A$2:A2)&lt;=(COUNTIF(_4DesignShow,TRUE)), INDEX(_4DesignDescription,_xlfn.AGGREGATE(15,3,(_4DesignShow=TRUE)/(_4DesignShow=TRUE)*ROW(_4DesignFeatures)-ROW(DF_Calc!$B$5),ROWS($A$2:A2))),"")</f>
        <v/>
      </c>
      <c r="F20" s="274"/>
    </row>
    <row r="21" spans="2:6" ht="55.35" customHeight="1">
      <c r="B21" s="280"/>
      <c r="C21" s="218" t="str" cm="1">
        <f t="array" ref="C21">IF(ROWS($A$2:A3)&lt;=(COUNTIF(_4DesignShow,TRUE)), INDEX(_4DesignFeatures,_xlfn.AGGREGATE(15,3,(_4DesignShow=TRUE)/(_4DesignShow=TRUE)*ROW(_4DesignFeatures)-ROW(DF_Calc!$B$5),ROWS($A$2:A3))),"")</f>
        <v/>
      </c>
      <c r="D21" s="254" t="str" cm="1">
        <f t="array" ref="D21">IF(ROWS($A$2:A3)&lt;=(COUNTIF(_4DesignShow,TRUE)), INDEX(_4DesignBlurb,_xlfn.AGGREGATE(15,3,(_4DesignShow=TRUE)/(_4DesignShow=TRUE)*ROW(_4DesignFeatures)-ROW(DF_Calc!$B$5),ROWS($A$2:A3))),"")</f>
        <v/>
      </c>
      <c r="E21" s="282" t="str" cm="1">
        <f t="array" ref="E21">IF(ROWS($A$2:A3)&lt;=(COUNTIF(_4DesignShow,TRUE)), INDEX(_4DesignDescription,_xlfn.AGGREGATE(15,3,(_4DesignShow=TRUE)/(_4DesignShow=TRUE)*ROW(_4DesignFeatures)-ROW(DF_Calc!$B$5),ROWS($A$2:A3))),"")</f>
        <v/>
      </c>
      <c r="F21" s="274"/>
    </row>
    <row r="22" spans="2:6" ht="55.35" customHeight="1">
      <c r="B22" s="280"/>
      <c r="C22" s="218" t="str" cm="1">
        <f t="array" ref="C22">IF(ROWS($A$2:A4)&lt;=(COUNTIF(_4DesignShow,TRUE)), INDEX(_4DesignFeatures,_xlfn.AGGREGATE(15,3,(_4DesignShow=TRUE)/(_4DesignShow=TRUE)*ROW(_4DesignFeatures)-ROW(DF_Calc!$B$5),ROWS($A$2:A4))),"")</f>
        <v/>
      </c>
      <c r="D22" s="254" t="str" cm="1">
        <f t="array" ref="D22">IF(ROWS($A$2:A4)&lt;=(COUNTIF(_4DesignShow,TRUE)), INDEX(_4DesignBlurb,_xlfn.AGGREGATE(15,3,(_4DesignShow=TRUE)/(_4DesignShow=TRUE)*ROW(_4DesignFeatures)-ROW(DF_Calc!$B$5),ROWS($A$2:A4))),"")</f>
        <v/>
      </c>
      <c r="E22" s="282" t="str" cm="1">
        <f t="array" ref="E22">IF(ROWS($A$2:A4)&lt;=(COUNTIF(_4DesignShow,TRUE)), INDEX(_4DesignDescription,_xlfn.AGGREGATE(15,3,(_4DesignShow=TRUE)/(_4DesignShow=TRUE)*ROW(_4DesignFeatures)-ROW(DF_Calc!$B$5),ROWS($A$2:A4))),"")</f>
        <v/>
      </c>
      <c r="F22" s="274"/>
    </row>
    <row r="23" spans="2:6" ht="55.35" customHeight="1">
      <c r="B23" s="280"/>
      <c r="C23" s="218" t="str" cm="1">
        <f t="array" ref="C23">IF(ROWS($A$2:A5)&lt;=(COUNTIF(_4DesignShow,TRUE)), INDEX(_4DesignFeatures,_xlfn.AGGREGATE(15,3,(_4DesignShow=TRUE)/(_4DesignShow=TRUE)*ROW(_4DesignFeatures)-ROW(DF_Calc!$B$5),ROWS($A$2:A5))),"")</f>
        <v/>
      </c>
      <c r="D23" s="254" t="str" cm="1">
        <f t="array" ref="D23">IF(ROWS($A$2:A5)&lt;=(COUNTIF(_4DesignShow,TRUE)), INDEX(_4DesignBlurb,_xlfn.AGGREGATE(15,3,(_4DesignShow=TRUE)/(_4DesignShow=TRUE)*ROW(_4DesignFeatures)-ROW(DF_Calc!$B$5),ROWS($A$2:A5))),"")</f>
        <v/>
      </c>
      <c r="E23" s="282" t="str" cm="1">
        <f t="array" ref="E23">IF(ROWS($A$2:A5)&lt;=(COUNTIF(_4DesignShow,TRUE)), INDEX(_4DesignDescription,_xlfn.AGGREGATE(15,3,(_4DesignShow=TRUE)/(_4DesignShow=TRUE)*ROW(_4DesignFeatures)-ROW(DF_Calc!$B$5),ROWS($A$2:A5))),"")</f>
        <v/>
      </c>
      <c r="F23" s="274"/>
    </row>
    <row r="24" spans="2:6" ht="55.35" customHeight="1">
      <c r="B24" s="280"/>
      <c r="C24" s="218" t="str" cm="1">
        <f t="array" ref="C24">IF(ROWS($A$2:A6)&lt;=(COUNTIF(_4DesignShow,TRUE)), INDEX(_4DesignFeatures,_xlfn.AGGREGATE(15,3,(_4DesignShow=TRUE)/(_4DesignShow=TRUE)*ROW(_4DesignFeatures)-ROW(DF_Calc!$B$5),ROWS($A$2:A6))),"")</f>
        <v/>
      </c>
      <c r="D24" s="254" t="str" cm="1">
        <f t="array" ref="D24">IF(ROWS($A$2:A6)&lt;=(COUNTIF(_4DesignShow,TRUE)), INDEX(_4DesignBlurb,_xlfn.AGGREGATE(15,3,(_4DesignShow=TRUE)/(_4DesignShow=TRUE)*ROW(_4DesignFeatures)-ROW(DF_Calc!$B$5),ROWS($A$2:A6))),"")</f>
        <v/>
      </c>
      <c r="E24" s="282" t="str" cm="1">
        <f t="array" ref="E24">IF(ROWS($A$2:A6)&lt;=(COUNTIF(_4DesignShow,TRUE)), INDEX(_4DesignDescription,_xlfn.AGGREGATE(15,3,(_4DesignShow=TRUE)/(_4DesignShow=TRUE)*ROW(_4DesignFeatures)-ROW(DF_Calc!$B$5),ROWS($A$2:A6))),"")</f>
        <v/>
      </c>
      <c r="F24" s="274"/>
    </row>
    <row r="25" spans="2:6" ht="55.35" customHeight="1">
      <c r="B25" s="280"/>
      <c r="C25" s="218" t="str" cm="1">
        <f t="array" ref="C25">IF(ROWS($A$2:A7)&lt;=(COUNTIF(_4DesignShow,TRUE)), INDEX(_4DesignFeatures,_xlfn.AGGREGATE(15,3,(_4DesignShow=TRUE)/(_4DesignShow=TRUE)*ROW(_4DesignFeatures)-ROW(DF_Calc!$B$5),ROWS($A$2:A7))),"")</f>
        <v/>
      </c>
      <c r="D25" s="254" t="str" cm="1">
        <f t="array" ref="D25">IF(ROWS($A$2:A7)&lt;=(COUNTIF(_4DesignShow,TRUE)), INDEX(_4DesignBlurb,_xlfn.AGGREGATE(15,3,(_4DesignShow=TRUE)/(_4DesignShow=TRUE)*ROW(_4DesignFeatures)-ROW(DF_Calc!$B$5),ROWS($A$2:A7))),"")</f>
        <v/>
      </c>
      <c r="E25" s="282" t="str" cm="1">
        <f t="array" ref="E25">IF(ROWS($A$2:A7)&lt;=(COUNTIF(_4DesignShow,TRUE)), INDEX(_4DesignDescription,_xlfn.AGGREGATE(15,3,(_4DesignShow=TRUE)/(_4DesignShow=TRUE)*ROW(_4DesignFeatures)-ROW(DF_Calc!$B$5),ROWS($A$2:A7))),"")</f>
        <v/>
      </c>
      <c r="F25" s="274"/>
    </row>
    <row r="26" spans="2:6" ht="55.35" customHeight="1">
      <c r="B26" s="280"/>
      <c r="C26" s="218" t="str" cm="1">
        <f t="array" ref="C26">IF(ROWS($A$2:A8)&lt;=(COUNTIF(_4DesignShow,TRUE)), INDEX(_4DesignFeatures,_xlfn.AGGREGATE(15,3,(_4DesignShow=TRUE)/(_4DesignShow=TRUE)*ROW(_4DesignFeatures)-ROW(DF_Calc!$B$5),ROWS($A$2:A8))),"")</f>
        <v/>
      </c>
      <c r="D26" s="254" t="str" cm="1">
        <f t="array" ref="D26">IF(ROWS($A$2:A8)&lt;=(COUNTIF(_4DesignShow,TRUE)), INDEX(_4DesignBlurb,_xlfn.AGGREGATE(15,3,(_4DesignShow=TRUE)/(_4DesignShow=TRUE)*ROW(_4DesignFeatures)-ROW(DF_Calc!$B$5),ROWS($A$2:A8))),"")</f>
        <v/>
      </c>
      <c r="E26" s="282" t="str" cm="1">
        <f t="array" ref="E26">IF(ROWS($A$2:A8)&lt;=(COUNTIF(_4DesignShow,TRUE)), INDEX(_4DesignDescription,_xlfn.AGGREGATE(15,3,(_4DesignShow=TRUE)/(_4DesignShow=TRUE)*ROW(_4DesignFeatures)-ROW(DF_Calc!$B$5),ROWS($A$2:A8))),"")</f>
        <v/>
      </c>
      <c r="F26" s="274"/>
    </row>
    <row r="27" spans="2:6" ht="55.35" customHeight="1">
      <c r="B27" s="280"/>
      <c r="C27" s="218" t="str" cm="1">
        <f t="array" ref="C27">IF(ROWS($A$2:A9)&lt;=(COUNTIF(_4DesignShow,TRUE)), INDEX(_4DesignFeatures,_xlfn.AGGREGATE(15,3,(_4DesignShow=TRUE)/(_4DesignShow=TRUE)*ROW(_4DesignFeatures)-ROW(DF_Calc!$B$5),ROWS($A$2:A9))),"")</f>
        <v/>
      </c>
      <c r="D27" s="254" t="str" cm="1">
        <f t="array" ref="D27">IF(ROWS($A$2:A9)&lt;=(COUNTIF(_4DesignShow,TRUE)), INDEX(_4DesignBlurb,_xlfn.AGGREGATE(15,3,(_4DesignShow=TRUE)/(_4DesignShow=TRUE)*ROW(_4DesignFeatures)-ROW(DF_Calc!$B$5),ROWS($A$2:A9))),"")</f>
        <v/>
      </c>
      <c r="E27" s="282" t="str" cm="1">
        <f t="array" ref="E27">IF(ROWS($A$2:A9)&lt;=(COUNTIF(_4DesignShow,TRUE)), INDEX(_4DesignDescription,_xlfn.AGGREGATE(15,3,(_4DesignShow=TRUE)/(_4DesignShow=TRUE)*ROW(_4DesignFeatures)-ROW(DF_Calc!$B$5),ROWS($A$2:A9))),"")</f>
        <v/>
      </c>
      <c r="F27" s="274"/>
    </row>
    <row r="28" spans="2:6" ht="55.35" customHeight="1">
      <c r="B28" s="280"/>
      <c r="C28" s="218" t="str" cm="1">
        <f t="array" ref="C28">IF(ROWS($A$2:A10)&lt;=(COUNTIF(_4DesignShow,TRUE)), INDEX(_4DesignFeatures,_xlfn.AGGREGATE(15,3,(_4DesignShow=TRUE)/(_4DesignShow=TRUE)*ROW(_4DesignFeatures)-ROW(DF_Calc!$B$5),ROWS($A$2:A10))),"")</f>
        <v/>
      </c>
      <c r="D28" s="254" t="str" cm="1">
        <f t="array" ref="D28">IF(ROWS($A$2:A10)&lt;=(COUNTIF(_4DesignShow,TRUE)), INDEX(_4DesignBlurb,_xlfn.AGGREGATE(15,3,(_4DesignShow=TRUE)/(_4DesignShow=TRUE)*ROW(_4DesignFeatures)-ROW(DF_Calc!$B$5),ROWS($A$2:A10))),"")</f>
        <v/>
      </c>
      <c r="E28" s="282" t="str" cm="1">
        <f t="array" ref="E28">IF(ROWS($A$2:A10)&lt;=(COUNTIF(_4DesignShow,TRUE)), INDEX(_4DesignDescription,_xlfn.AGGREGATE(15,3,(_4DesignShow=TRUE)/(_4DesignShow=TRUE)*ROW(_4DesignFeatures)-ROW(DF_Calc!$B$5),ROWS($A$2:A10))),"")</f>
        <v/>
      </c>
      <c r="F28" s="274"/>
    </row>
    <row r="29" spans="2:6" ht="55.35" customHeight="1">
      <c r="B29" s="280"/>
      <c r="C29" s="218" t="str" cm="1">
        <f t="array" ref="C29">IF(ROWS($A$2:A11)&lt;=(COUNTIF(_4DesignShow,TRUE)), INDEX(_4DesignFeatures,_xlfn.AGGREGATE(15,3,(_4DesignShow=TRUE)/(_4DesignShow=TRUE)*ROW(_4DesignFeatures)-ROW(DF_Calc!$B$5),ROWS($A$2:A11))),"")</f>
        <v/>
      </c>
      <c r="D29" s="254" t="str" cm="1">
        <f t="array" ref="D29">IF(ROWS($A$2:A11)&lt;=(COUNTIF(_4DesignShow,TRUE)), INDEX(_4DesignBlurb,_xlfn.AGGREGATE(15,3,(_4DesignShow=TRUE)/(_4DesignShow=TRUE)*ROW(_4DesignFeatures)-ROW(DF_Calc!$B$5),ROWS($A$2:A11))),"")</f>
        <v/>
      </c>
      <c r="E29" s="282" t="str" cm="1">
        <f t="array" ref="E29">IF(ROWS($A$2:A11)&lt;=(COUNTIF(_4DesignShow,TRUE)), INDEX(_4DesignDescription,_xlfn.AGGREGATE(15,3,(_4DesignShow=TRUE)/(_4DesignShow=TRUE)*ROW(_4DesignFeatures)-ROW(DF_Calc!$B$5),ROWS($A$2:A11))),"")</f>
        <v/>
      </c>
      <c r="F29" s="274"/>
    </row>
    <row r="30" spans="2:6" ht="55.35" customHeight="1">
      <c r="B30" s="280"/>
      <c r="C30" s="218" t="str" cm="1">
        <f t="array" ref="C30">IF(ROWS($A$2:A12)&lt;=(COUNTIF(_4DesignShow,TRUE)), INDEX(_4DesignFeatures,_xlfn.AGGREGATE(15,3,(_4DesignShow=TRUE)/(_4DesignShow=TRUE)*ROW(_4DesignFeatures)-ROW(DF_Calc!$B$5),ROWS($A$2:A12))),"")</f>
        <v/>
      </c>
      <c r="D30" s="254" t="str" cm="1">
        <f t="array" ref="D30">IF(ROWS($A$2:A12)&lt;=(COUNTIF(_4DesignShow,TRUE)), INDEX(_4DesignBlurb,_xlfn.AGGREGATE(15,3,(_4DesignShow=TRUE)/(_4DesignShow=TRUE)*ROW(_4DesignFeatures)-ROW(DF_Calc!$B$5),ROWS($A$2:A12))),"")</f>
        <v/>
      </c>
      <c r="E30" s="282" t="str" cm="1">
        <f t="array" ref="E30">IF(ROWS($A$2:A12)&lt;=(COUNTIF(_4DesignShow,TRUE)), INDEX(_4DesignDescription,_xlfn.AGGREGATE(15,3,(_4DesignShow=TRUE)/(_4DesignShow=TRUE)*ROW(_4DesignFeatures)-ROW(DF_Calc!$B$5),ROWS($A$2:A12))),"")</f>
        <v/>
      </c>
      <c r="F30" s="274"/>
    </row>
    <row r="31" spans="2:6" ht="55.35" customHeight="1">
      <c r="B31" s="280"/>
      <c r="C31" s="218" t="str" cm="1">
        <f t="array" ref="C31">IF(ROWS($A$2:A13)&lt;=(COUNTIF(_4DesignShow,TRUE)), INDEX(_4DesignFeatures,_xlfn.AGGREGATE(15,3,(_4DesignShow=TRUE)/(_4DesignShow=TRUE)*ROW(_4DesignFeatures)-ROW(DF_Calc!$B$5),ROWS($A$2:A13))),"")</f>
        <v/>
      </c>
      <c r="D31" s="254" t="str" cm="1">
        <f t="array" ref="D31">IF(ROWS($A$2:A13)&lt;=(COUNTIF(_4DesignShow,TRUE)), INDEX(_4DesignBlurb,_xlfn.AGGREGATE(15,3,(_4DesignShow=TRUE)/(_4DesignShow=TRUE)*ROW(_4DesignFeatures)-ROW(DF_Calc!$B$5),ROWS($A$2:A13))),"")</f>
        <v/>
      </c>
      <c r="E31" s="282" t="str" cm="1">
        <f t="array" ref="E31">IF(ROWS($A$2:A13)&lt;=(COUNTIF(_4DesignShow,TRUE)), INDEX(_4DesignDescription,_xlfn.AGGREGATE(15,3,(_4DesignShow=TRUE)/(_4DesignShow=TRUE)*ROW(_4DesignFeatures)-ROW(DF_Calc!$B$5),ROWS($A$2:A13))),"")</f>
        <v/>
      </c>
      <c r="F31" s="274"/>
    </row>
    <row r="32" spans="2:6" ht="55.35" customHeight="1">
      <c r="B32" s="280"/>
      <c r="C32" s="218" t="str" cm="1">
        <f t="array" ref="C32">IF(ROWS($A$2:A14)&lt;=(COUNTIF(_4DesignShow,TRUE)), INDEX(_4DesignFeatures,_xlfn.AGGREGATE(15,3,(_4DesignShow=TRUE)/(_4DesignShow=TRUE)*ROW(_4DesignFeatures)-ROW(DF_Calc!$B$5),ROWS($A$2:A14))),"")</f>
        <v/>
      </c>
      <c r="D32" s="254" t="str" cm="1">
        <f t="array" ref="D32">IF(ROWS($A$2:A14)&lt;=(COUNTIF(_4DesignShow,TRUE)), INDEX(_4DesignBlurb,_xlfn.AGGREGATE(15,3,(_4DesignShow=TRUE)/(_4DesignShow=TRUE)*ROW(_4DesignFeatures)-ROW(DF_Calc!$B$5),ROWS($A$2:A14))),"")</f>
        <v/>
      </c>
      <c r="E32" s="282" t="str" cm="1">
        <f t="array" ref="E32">IF(ROWS($A$2:A14)&lt;=(COUNTIF(_4DesignShow,TRUE)), INDEX(_4DesignDescription,_xlfn.AGGREGATE(15,3,(_4DesignShow=TRUE)/(_4DesignShow=TRUE)*ROW(_4DesignFeatures)-ROW(DF_Calc!$B$5),ROWS($A$2:A14))),"")</f>
        <v/>
      </c>
      <c r="F32" s="274"/>
    </row>
    <row r="33" spans="2:7" ht="55.35" customHeight="1">
      <c r="B33" s="280"/>
      <c r="C33" s="218" t="str" cm="1">
        <f t="array" ref="C33">IF(ROWS($A$2:A15)&lt;=(COUNTIF(_4DesignShow,TRUE)), INDEX(_4DesignFeatures,_xlfn.AGGREGATE(15,3,(_4DesignShow=TRUE)/(_4DesignShow=TRUE)*ROW(_4DesignFeatures)-ROW(DF_Calc!$B$5),ROWS($A$2:A15))),"")</f>
        <v/>
      </c>
      <c r="D33" s="254" t="str" cm="1">
        <f t="array" ref="D33">IF(ROWS($A$2:A15)&lt;=(COUNTIF(_4DesignShow,TRUE)), INDEX(_4DesignBlurb,_xlfn.AGGREGATE(15,3,(_4DesignShow=TRUE)/(_4DesignShow=TRUE)*ROW(_4DesignFeatures)-ROW(DF_Calc!$B$5),ROWS($A$2:A15))),"")</f>
        <v/>
      </c>
      <c r="E33" s="282" t="str" cm="1">
        <f t="array" ref="E33">IF(ROWS($A$2:A15)&lt;=(COUNTIF(_4DesignShow,TRUE)), INDEX(_4DesignDescription,_xlfn.AGGREGATE(15,3,(_4DesignShow=TRUE)/(_4DesignShow=TRUE)*ROW(_4DesignFeatures)-ROW(DF_Calc!$B$5),ROWS($A$2:A15))),"")</f>
        <v/>
      </c>
      <c r="F33" s="274"/>
    </row>
    <row r="34" spans="2:7" ht="55.35" customHeight="1">
      <c r="B34" s="280"/>
      <c r="C34" s="218" t="str" cm="1">
        <f t="array" ref="C34">IF(ROWS($A$2:A16)&lt;=(COUNTIF(_4DesignShow,TRUE)), INDEX(_4DesignFeatures,_xlfn.AGGREGATE(15,3,(_4DesignShow=TRUE)/(_4DesignShow=TRUE)*ROW(_4DesignFeatures)-ROW(DF_Calc!$B$5),ROWS($A$2:A16))),"")</f>
        <v/>
      </c>
      <c r="D34" s="254" t="str" cm="1">
        <f t="array" ref="D34">IF(ROWS($A$2:A16)&lt;=(COUNTIF(_4DesignShow,TRUE)), INDEX(_4DesignBlurb,_xlfn.AGGREGATE(15,3,(_4DesignShow=TRUE)/(_4DesignShow=TRUE)*ROW(_4DesignFeatures)-ROW(DF_Calc!$B$5),ROWS($A$2:A16))),"")</f>
        <v/>
      </c>
      <c r="E34" s="282" t="str" cm="1">
        <f t="array" ref="E34">IF(ROWS($A$2:A16)&lt;=(COUNTIF(_4DesignShow,TRUE)), INDEX(_4DesignDescription,_xlfn.AGGREGATE(15,3,(_4DesignShow=TRUE)/(_4DesignShow=TRUE)*ROW(_4DesignFeatures)-ROW(DF_Calc!$B$5),ROWS($A$2:A16))),"")</f>
        <v/>
      </c>
      <c r="F34" s="274"/>
    </row>
    <row r="35" spans="2:7" ht="55.35" customHeight="1">
      <c r="B35" s="280"/>
      <c r="C35" s="218" t="str" cm="1">
        <f t="array" ref="C35">IF(ROWS($A$2:A17)&lt;=(COUNTIF(_4DesignShow,TRUE)), INDEX(_4DesignFeatures,_xlfn.AGGREGATE(15,3,(_4DesignShow=TRUE)/(_4DesignShow=TRUE)*ROW(_4DesignFeatures)-ROW(DF_Calc!$B$5),ROWS($A$2:A17))),"")</f>
        <v/>
      </c>
      <c r="D35" s="254" t="str" cm="1">
        <f t="array" ref="D35">IF(ROWS($A$2:A17)&lt;=(COUNTIF(_4DesignShow,TRUE)), INDEX(_4DesignBlurb,_xlfn.AGGREGATE(15,3,(_4DesignShow=TRUE)/(_4DesignShow=TRUE)*ROW(_4DesignFeatures)-ROW(DF_Calc!$B$5),ROWS($A$2:A17))),"")</f>
        <v/>
      </c>
      <c r="E35" s="282" t="str" cm="1">
        <f t="array" ref="E35">IF(ROWS($A$2:A17)&lt;=(COUNTIF(_4DesignShow,TRUE)), INDEX(_4DesignDescription,_xlfn.AGGREGATE(15,3,(_4DesignShow=TRUE)/(_4DesignShow=TRUE)*ROW(_4DesignFeatures)-ROW(DF_Calc!$B$5),ROWS($A$2:A17))),"")</f>
        <v/>
      </c>
      <c r="F35" s="274"/>
    </row>
    <row r="36" spans="2:7" ht="55.35" customHeight="1">
      <c r="B36" s="280"/>
      <c r="C36" s="218" t="str" cm="1">
        <f t="array" ref="C36">IF(ROWS($A$2:A18)&lt;=(COUNTIF(_4DesignShow,TRUE)), INDEX(_4DesignFeatures,_xlfn.AGGREGATE(15,3,(_4DesignShow=TRUE)/(_4DesignShow=TRUE)*ROW(_4DesignFeatures)-ROW(DF_Calc!$B$5),ROWS($A$2:A18))),"")</f>
        <v/>
      </c>
      <c r="D36" s="254" t="str" cm="1">
        <f t="array" ref="D36">IF(ROWS($A$2:A18)&lt;=(COUNTIF(_4DesignShow,TRUE)), INDEX(_4DesignBlurb,_xlfn.AGGREGATE(15,3,(_4DesignShow=TRUE)/(_4DesignShow=TRUE)*ROW(_4DesignFeatures)-ROW(DF_Calc!$B$5),ROWS($A$2:A18))),"")</f>
        <v/>
      </c>
      <c r="E36" s="282" t="str" cm="1">
        <f t="array" ref="E36">IF(ROWS($A$2:A18)&lt;=(COUNTIF(_4DesignShow,TRUE)), INDEX(_4DesignDescription,_xlfn.AGGREGATE(15,3,(_4DesignShow=TRUE)/(_4DesignShow=TRUE)*ROW(_4DesignFeatures)-ROW(DF_Calc!$B$5),ROWS($A$2:A18))),"")</f>
        <v/>
      </c>
      <c r="F36" s="274"/>
    </row>
    <row r="37" spans="2:7" ht="55.35" customHeight="1">
      <c r="B37" s="280"/>
      <c r="C37" s="218" t="str" cm="1">
        <f t="array" ref="C37">IF(ROWS($A$2:A19)&lt;=(COUNTIF(_4DesignShow,TRUE)), INDEX(_4DesignFeatures,_xlfn.AGGREGATE(15,3,(_4DesignShow=TRUE)/(_4DesignShow=TRUE)*ROW(_4DesignFeatures)-ROW(DF_Calc!$B$5),ROWS($A$2:A19))),"")</f>
        <v/>
      </c>
      <c r="D37" s="254" t="str" cm="1">
        <f t="array" ref="D37">IF(ROWS($A$2:A19)&lt;=(COUNTIF(_4DesignShow,TRUE)), INDEX(_4DesignBlurb,_xlfn.AGGREGATE(15,3,(_4DesignShow=TRUE)/(_4DesignShow=TRUE)*ROW(_4DesignFeatures)-ROW(DF_Calc!$B$5),ROWS($A$2:A19))),"")</f>
        <v/>
      </c>
      <c r="E37" s="282" t="str" cm="1">
        <f t="array" ref="E37">IF(ROWS($A$2:A19)&lt;=(COUNTIF(_4DesignShow,TRUE)), INDEX(_4DesignDescription,_xlfn.AGGREGATE(15,3,(_4DesignShow=TRUE)/(_4DesignShow=TRUE)*ROW(_4DesignFeatures)-ROW(DF_Calc!$B$5),ROWS($A$2:A19))),"")</f>
        <v/>
      </c>
      <c r="F37" s="274"/>
    </row>
    <row r="38" spans="2:7" ht="55.35" customHeight="1">
      <c r="B38" s="280"/>
      <c r="C38" s="218" t="str" cm="1">
        <f t="array" ref="C38">IF(ROWS($A$2:A20)&lt;=(COUNTIF(_4DesignShow,TRUE)), INDEX(_4DesignFeatures,_xlfn.AGGREGATE(15,3,(_4DesignShow=TRUE)/(_4DesignShow=TRUE)*ROW(_4DesignFeatures)-ROW(DF_Calc!$B$5),ROWS($A$2:A20))),"")</f>
        <v/>
      </c>
      <c r="D38" s="254" t="str" cm="1">
        <f t="array" ref="D38">IF(ROWS($A$2:A20)&lt;=(COUNTIF(_4DesignShow,TRUE)), INDEX(_4DesignBlurb,_xlfn.AGGREGATE(15,3,(_4DesignShow=TRUE)/(_4DesignShow=TRUE)*ROW(_4DesignFeatures)-ROW(DF_Calc!$B$5),ROWS($A$2:A20))),"")</f>
        <v/>
      </c>
      <c r="E38" s="282" t="str" cm="1">
        <f t="array" ref="E38">IF(ROWS($A$2:A20)&lt;=(COUNTIF(_4DesignShow,TRUE)), INDEX(_4DesignDescription,_xlfn.AGGREGATE(15,3,(_4DesignShow=TRUE)/(_4DesignShow=TRUE)*ROW(_4DesignFeatures)-ROW(DF_Calc!$B$5),ROWS($A$2:A20))),"")</f>
        <v/>
      </c>
      <c r="F38" s="274"/>
    </row>
    <row r="39" spans="2:7" ht="55.35" customHeight="1">
      <c r="B39" s="280"/>
      <c r="C39" s="218" t="str" cm="1">
        <f t="array" ref="C39">IF(ROWS($A$2:A21)&lt;=(COUNTIF(_4DesignShow,TRUE)), INDEX(_4DesignFeatures,_xlfn.AGGREGATE(15,3,(_4DesignShow=TRUE)/(_4DesignShow=TRUE)*ROW(_4DesignFeatures)-ROW(DF_Calc!$B$5),ROWS($A$2:A21))),"")</f>
        <v/>
      </c>
      <c r="D39" s="254" t="str" cm="1">
        <f t="array" ref="D39">IF(ROWS($A$2:A21)&lt;=(COUNTIF(_4DesignShow,TRUE)), INDEX(_4DesignBlurb,_xlfn.AGGREGATE(15,3,(_4DesignShow=TRUE)/(_4DesignShow=TRUE)*ROW(_4DesignFeatures)-ROW(DF_Calc!$B$5),ROWS($A$2:A21))),"")</f>
        <v/>
      </c>
      <c r="E39" s="282" t="str" cm="1">
        <f t="array" ref="E39">IF(ROWS($A$2:A21)&lt;=(COUNTIF(_4DesignShow,TRUE)), INDEX(_4DesignDescription,_xlfn.AGGREGATE(15,3,(_4DesignShow=TRUE)/(_4DesignShow=TRUE)*ROW(_4DesignFeatures)-ROW(DF_Calc!$B$5),ROWS($A$2:A21))),"")</f>
        <v/>
      </c>
      <c r="F39" s="274"/>
    </row>
    <row r="40" spans="2:7" ht="55.35" customHeight="1">
      <c r="B40" s="280"/>
      <c r="C40" s="218" t="str" cm="1">
        <f t="array" ref="C40">IF(ROWS($A$2:A22)&lt;=(COUNTIF(_4DesignShow,TRUE)), INDEX(_4DesignFeatures,_xlfn.AGGREGATE(15,3,(_4DesignShow=TRUE)/(_4DesignShow=TRUE)*ROW(_4DesignFeatures)-ROW(DF_Calc!$B$5),ROWS($A$2:A22))),"")</f>
        <v/>
      </c>
      <c r="D40" s="254" t="str" cm="1">
        <f t="array" ref="D40">IF(ROWS($A$2:A22)&lt;=(COUNTIF(_4DesignShow,TRUE)), INDEX(_4DesignBlurb,_xlfn.AGGREGATE(15,3,(_4DesignShow=TRUE)/(_4DesignShow=TRUE)*ROW(_4DesignFeatures)-ROW(DF_Calc!$B$5),ROWS($A$2:A22))),"")</f>
        <v/>
      </c>
      <c r="E40" s="282" t="str" cm="1">
        <f t="array" ref="E40">IF(ROWS($A$2:A22)&lt;=(COUNTIF(_4DesignShow,TRUE)), INDEX(_4DesignDescription,_xlfn.AGGREGATE(15,3,(_4DesignShow=TRUE)/(_4DesignShow=TRUE)*ROW(_4DesignFeatures)-ROW(DF_Calc!$B$5),ROWS($A$2:A22))),"")</f>
        <v/>
      </c>
      <c r="F40" s="274"/>
    </row>
    <row r="41" spans="2:7" ht="55.35" customHeight="1">
      <c r="B41" s="280"/>
      <c r="C41" s="218" t="str" cm="1">
        <f t="array" ref="C41">IF(ROWS($A$2:A23)&lt;=(COUNTIF(_4DesignShow,TRUE)), INDEX(_4DesignFeatures,_xlfn.AGGREGATE(15,3,(_4DesignShow=TRUE)/(_4DesignShow=TRUE)*ROW(_4DesignFeatures)-ROW(DF_Calc!$B$5),ROWS($A$2:A23))),"")</f>
        <v/>
      </c>
      <c r="D41" s="254" t="str" cm="1">
        <f t="array" ref="D41">IF(ROWS($A$2:A23)&lt;=(COUNTIF(_4DesignShow,TRUE)), INDEX(_4DesignBlurb,_xlfn.AGGREGATE(15,3,(_4DesignShow=TRUE)/(_4DesignShow=TRUE)*ROW(_4DesignFeatures)-ROW(DF_Calc!$B$5),ROWS($A$2:A23))),"")</f>
        <v/>
      </c>
      <c r="E41" s="282" t="str" cm="1">
        <f t="array" ref="E41">IF(ROWS($A$2:A23)&lt;=(COUNTIF(_4DesignShow,TRUE)), INDEX(_4DesignDescription,_xlfn.AGGREGATE(15,3,(_4DesignShow=TRUE)/(_4DesignShow=TRUE)*ROW(_4DesignFeatures)-ROW(DF_Calc!$B$5),ROWS($A$2:A23))),"")</f>
        <v/>
      </c>
      <c r="F41" s="274"/>
    </row>
    <row r="42" spans="2:7" ht="55.35" customHeight="1">
      <c r="B42" s="280"/>
      <c r="C42" s="218" t="str" cm="1">
        <f t="array" ref="C42">IF(ROWS($A$2:A24)&lt;=(COUNTIF(_4DesignShow,TRUE)), INDEX(_4DesignFeatures,_xlfn.AGGREGATE(15,3,(_4DesignShow=TRUE)/(_4DesignShow=TRUE)*ROW(_4DesignFeatures)-ROW(DF_Calc!$B$5),ROWS($A$2:A24))),"")</f>
        <v/>
      </c>
      <c r="D42" s="254" t="str" cm="1">
        <f t="array" ref="D42">IF(ROWS($A$2:A24)&lt;=(COUNTIF(_4DesignShow,TRUE)), INDEX(_4DesignBlurb,_xlfn.AGGREGATE(15,3,(_4DesignShow=TRUE)/(_4DesignShow=TRUE)*ROW(_4DesignFeatures)-ROW(DF_Calc!$B$5),ROWS($A$2:A24))),"")</f>
        <v/>
      </c>
      <c r="E42" s="282" t="str" cm="1">
        <f t="array" ref="E42">IF(ROWS($A$2:A24)&lt;=(COUNTIF(_4DesignShow,TRUE)), INDEX(_4DesignDescription,_xlfn.AGGREGATE(15,3,(_4DesignShow=TRUE)/(_4DesignShow=TRUE)*ROW(_4DesignFeatures)-ROW(DF_Calc!$B$5),ROWS($A$2:A24))),"")</f>
        <v/>
      </c>
      <c r="F42" s="274"/>
    </row>
    <row r="43" spans="2:7" ht="55.35" customHeight="1">
      <c r="B43" s="280"/>
      <c r="C43" s="218" t="str" cm="1">
        <f t="array" ref="C43">IF(ROWS($A$2:A25)&lt;=(COUNTIF(_4DesignShow,TRUE)), INDEX(_4DesignFeatures,_xlfn.AGGREGATE(15,3,(_4DesignShow=TRUE)/(_4DesignShow=TRUE)*ROW(_4DesignFeatures)-ROW(DF_Calc!$B$5),ROWS($A$2:A25))),"")</f>
        <v/>
      </c>
      <c r="D43" s="254" t="str" cm="1">
        <f t="array" ref="D43">IF(ROWS($A$2:A25)&lt;=(COUNTIF(_4DesignShow,TRUE)), INDEX(_4DesignBlurb,_xlfn.AGGREGATE(15,3,(_4DesignShow=TRUE)/(_4DesignShow=TRUE)*ROW(_4DesignFeatures)-ROW(DF_Calc!$B$5),ROWS($A$2:A25))),"")</f>
        <v/>
      </c>
      <c r="E43" s="282" t="str" cm="1">
        <f t="array" ref="E43">IF(ROWS($A$2:A25)&lt;=(COUNTIF(_4DesignShow,TRUE)), INDEX(_4DesignDescription,_xlfn.AGGREGATE(15,3,(_4DesignShow=TRUE)/(_4DesignShow=TRUE)*ROW(_4DesignFeatures)-ROW(DF_Calc!$B$5),ROWS($A$2:A25))),"")</f>
        <v/>
      </c>
      <c r="F43" s="274"/>
    </row>
    <row r="44" spans="2:7" ht="55.35" customHeight="1">
      <c r="B44" s="280"/>
      <c r="C44" s="218" t="str" cm="1">
        <f t="array" ref="C44">IF(ROWS($A$2:A26)&lt;=(COUNTIF(_4DesignShow,TRUE)), INDEX(_4DesignFeatures,_xlfn.AGGREGATE(15,3,(_4DesignShow=TRUE)/(_4DesignShow=TRUE)*ROW(_4DesignFeatures)-ROW(DF_Calc!$B$5),ROWS($A$2:A26))),"")</f>
        <v/>
      </c>
      <c r="D44" s="254" t="str" cm="1">
        <f t="array" ref="D44">IF(ROWS($A$2:A26)&lt;=(COUNTIF(_4DesignShow,TRUE)), INDEX(_4DesignBlurb,_xlfn.AGGREGATE(15,3,(_4DesignShow=TRUE)/(_4DesignShow=TRUE)*ROW(_4DesignFeatures)-ROW(DF_Calc!$B$5),ROWS($A$2:A26))),"")</f>
        <v/>
      </c>
      <c r="E44" s="282" t="str" cm="1">
        <f t="array" ref="E44">IF(ROWS($A$2:A26)&lt;=(COUNTIF(_4DesignShow,TRUE)), INDEX(_4DesignDescription,_xlfn.AGGREGATE(15,3,(_4DesignShow=TRUE)/(_4DesignShow=TRUE)*ROW(_4DesignFeatures)-ROW(DF_Calc!$B$5),ROWS($A$2:A26))),"")</f>
        <v/>
      </c>
      <c r="F44" s="274"/>
    </row>
    <row r="45" spans="2:7" ht="15" thickBot="1">
      <c r="B45" s="281"/>
      <c r="C45" s="217"/>
      <c r="D45" s="217"/>
      <c r="E45" s="217"/>
      <c r="F45" s="275"/>
      <c r="G45" s="276"/>
    </row>
    <row r="46" spans="2:7" s="262" customFormat="1"/>
  </sheetData>
  <mergeCells count="3">
    <mergeCell ref="C15:E15"/>
    <mergeCell ref="C18:D18"/>
    <mergeCell ref="C4:E14"/>
  </mergeCells>
  <conditionalFormatting sqref="C20:C44">
    <cfRule type="expression" dxfId="13" priority="11">
      <formula>$D20="No"</formula>
    </cfRule>
    <cfRule type="expression" dxfId="12" priority="12">
      <formula>AND($C20=0,ISBLANK($C20)=FALSE)</formula>
    </cfRule>
  </conditionalFormatting>
  <conditionalFormatting sqref="D20:D44">
    <cfRule type="expression" dxfId="11" priority="8">
      <formula>D20="Low Impact"</formula>
    </cfRule>
    <cfRule type="expression" dxfId="10" priority="9">
      <formula>D20="High Impact"</formula>
    </cfRule>
    <cfRule type="expression" dxfId="9" priority="10">
      <formula>D20="Moderate Impact"</formula>
    </cfRule>
  </conditionalFormatting>
  <conditionalFormatting sqref="D20:E44">
    <cfRule type="expression" dxfId="8" priority="7">
      <formula>$D20="No"</formula>
    </cfRule>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Introduction</vt:lpstr>
      <vt:lpstr>1. Scoping</vt:lpstr>
      <vt:lpstr>2. Hazardous events and trends</vt:lpstr>
      <vt:lpstr>3. Hazards</vt:lpstr>
      <vt:lpstr>4. Design features</vt:lpstr>
      <vt:lpstr>5. Overall resilience</vt:lpstr>
      <vt:lpstr>Overall report</vt:lpstr>
      <vt:lpstr>Impact report</vt:lpstr>
      <vt:lpstr>Strengths report</vt:lpstr>
      <vt:lpstr>Improvements report</vt:lpstr>
      <vt:lpstr>Model_Lists</vt:lpstr>
      <vt:lpstr>OverView_Calc</vt:lpstr>
      <vt:lpstr>DF_Calc</vt:lpstr>
      <vt:lpstr>Hazard_Calc</vt:lpstr>
      <vt:lpstr>_3Hazard</vt:lpstr>
      <vt:lpstr>_3HazardJustification</vt:lpstr>
      <vt:lpstr>_3HazardRating</vt:lpstr>
      <vt:lpstr>_3HazardShow</vt:lpstr>
      <vt:lpstr>_4DesignBlurb</vt:lpstr>
      <vt:lpstr>_4DesignClimate</vt:lpstr>
      <vt:lpstr>_4DesignDescription</vt:lpstr>
      <vt:lpstr>_4DesignFeatures</vt:lpstr>
      <vt:lpstr>_4DesignImprovement</vt:lpstr>
      <vt:lpstr>_4DesignShow</vt:lpstr>
      <vt:lpstr>_4DesignShowImprovement</vt:lpstr>
      <vt:lpstr>CID</vt:lpstr>
      <vt:lpstr>CID_ChangeCheck</vt:lpstr>
      <vt:lpstr>CIDrelevent</vt:lpstr>
      <vt:lpstr>CIDreleventDefaultMatrix</vt:lpstr>
      <vt:lpstr>DesignFeature</vt:lpstr>
      <vt:lpstr>FilterHazard</vt:lpstr>
      <vt:lpstr>Hazard</vt:lpstr>
      <vt:lpstr>HazardsMatrix</vt:lpstr>
      <vt:lpstr>'Overall report'!Print_Area</vt:lpstr>
      <vt:lpstr>RatingOptions2</vt:lpstr>
      <vt:lpstr>RatingOptions3</vt:lpstr>
      <vt:lpstr>RatingOptionSelect</vt:lpstr>
      <vt:lpstr>RatingOptionsHazard</vt:lpstr>
      <vt:lpstr>ratingOverall</vt:lpstr>
      <vt:lpstr>releventOptions</vt:lpstr>
      <vt:lpstr>ReportOptions</vt:lpstr>
      <vt:lpstr>resilienceRating</vt:lpstr>
      <vt:lpstr>scoreWeight</vt:lpstr>
      <vt:lpstr>TotalScore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 Chau</dc:creator>
  <cp:lastModifiedBy>Jeremy Kohlitz</cp:lastModifiedBy>
  <cp:lastPrinted>2022-08-17T00:13:02Z</cp:lastPrinted>
  <dcterms:created xsi:type="dcterms:W3CDTF">2022-04-12T22:33:44Z</dcterms:created>
  <dcterms:modified xsi:type="dcterms:W3CDTF">2023-09-19T08:28:44Z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1a6c3db-1667-4f49-995a-8b9973972958_Enabled">
    <vt:lpwstr>true</vt:lpwstr>
  </property>
  <property fmtid="{D5CDD505-2E9C-101B-9397-08002B2CF9AE}" pid="3" name="MSIP_Label_51a6c3db-1667-4f49-995a-8b9973972958_SetDate">
    <vt:lpwstr>2022-07-10T21:48:22Z</vt:lpwstr>
  </property>
  <property fmtid="{D5CDD505-2E9C-101B-9397-08002B2CF9AE}" pid="4" name="MSIP_Label_51a6c3db-1667-4f49-995a-8b9973972958_Method">
    <vt:lpwstr>Standard</vt:lpwstr>
  </property>
  <property fmtid="{D5CDD505-2E9C-101B-9397-08002B2CF9AE}" pid="5" name="MSIP_Label_51a6c3db-1667-4f49-995a-8b9973972958_Name">
    <vt:lpwstr>UTS-Internal</vt:lpwstr>
  </property>
  <property fmtid="{D5CDD505-2E9C-101B-9397-08002B2CF9AE}" pid="6" name="MSIP_Label_51a6c3db-1667-4f49-995a-8b9973972958_SiteId">
    <vt:lpwstr>e8911c26-cf9f-4a9c-878e-527807be8791</vt:lpwstr>
  </property>
  <property fmtid="{D5CDD505-2E9C-101B-9397-08002B2CF9AE}" pid="7" name="MSIP_Label_51a6c3db-1667-4f49-995a-8b9973972958_ActionId">
    <vt:lpwstr>b15c21cf-0cd9-4e90-a1c1-92cdc4f52a75</vt:lpwstr>
  </property>
  <property fmtid="{D5CDD505-2E9C-101B-9397-08002B2CF9AE}" pid="8" name="MSIP_Label_51a6c3db-1667-4f49-995a-8b9973972958_ContentBits">
    <vt:lpwstr>0</vt:lpwstr>
  </property>
</Properties>
</file>